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 Dept\Compensation\Administrative_Supervisor\"/>
    </mc:Choice>
  </mc:AlternateContent>
  <bookViews>
    <workbookView xWindow="0" yWindow="0" windowWidth="28800" windowHeight="11910"/>
  </bookViews>
  <sheets>
    <sheet name="Salary Schedule" sheetId="3" r:id="rId1"/>
    <sheet name="Confidential" sheetId="5" state="hidden" r:id="rId2"/>
  </sheets>
  <definedNames>
    <definedName name="_xlnm.Print_Area" localSheetId="0">'Salary Schedule'!$A$2:$M$24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D13" i="5" l="1"/>
  <c r="E13" i="5" s="1"/>
  <c r="F13" i="5" s="1"/>
  <c r="G13" i="5" s="1"/>
  <c r="H13" i="5" s="1"/>
  <c r="I13" i="5" s="1"/>
  <c r="J13" i="5" s="1"/>
  <c r="K13" i="5" s="1"/>
  <c r="L13" i="5" s="1"/>
  <c r="M13" i="5" s="1"/>
  <c r="D14" i="5"/>
  <c r="E14" i="5" s="1"/>
  <c r="F14" i="5" s="1"/>
  <c r="G14" i="5" s="1"/>
  <c r="H14" i="5" s="1"/>
  <c r="I14" i="5" s="1"/>
  <c r="J14" i="5" s="1"/>
  <c r="K14" i="5" s="1"/>
  <c r="L14" i="5" s="1"/>
  <c r="M14" i="5" s="1"/>
  <c r="D15" i="5"/>
  <c r="E15" i="5" s="1"/>
  <c r="F15" i="5" s="1"/>
  <c r="G15" i="5" s="1"/>
  <c r="H15" i="5" s="1"/>
  <c r="I15" i="5" s="1"/>
  <c r="J15" i="5" s="1"/>
  <c r="K15" i="5" s="1"/>
  <c r="D12" i="5"/>
  <c r="E12" i="5" s="1"/>
  <c r="F12" i="5" s="1"/>
  <c r="G12" i="5" s="1"/>
  <c r="H12" i="5" s="1"/>
  <c r="I12" i="5" s="1"/>
  <c r="J12" i="5" s="1"/>
  <c r="K12" i="5" s="1"/>
  <c r="L12" i="5" s="1"/>
  <c r="M12" i="5" s="1"/>
  <c r="D11" i="5"/>
  <c r="E11" i="5" s="1"/>
  <c r="F11" i="5" s="1"/>
  <c r="G11" i="5" s="1"/>
  <c r="H11" i="5" s="1"/>
  <c r="I11" i="5" s="1"/>
  <c r="J11" i="5" s="1"/>
  <c r="K11" i="5" s="1"/>
  <c r="L11" i="5" s="1"/>
  <c r="M11" i="5" s="1"/>
  <c r="L15" i="5" l="1"/>
  <c r="M15" i="5" s="1"/>
  <c r="D8" i="3"/>
  <c r="E8" i="3" s="1"/>
  <c r="F8" i="3" s="1"/>
  <c r="G8" i="3" s="1"/>
  <c r="H8" i="3" s="1"/>
  <c r="I8" i="3" s="1"/>
  <c r="J8" i="3" s="1"/>
  <c r="K8" i="3" s="1"/>
  <c r="L8" i="3" s="1"/>
  <c r="M8" i="3" s="1"/>
  <c r="D9" i="3"/>
  <c r="E9" i="3" s="1"/>
  <c r="F9" i="3" s="1"/>
  <c r="G9" i="3" s="1"/>
  <c r="H9" i="3" s="1"/>
  <c r="I9" i="3" s="1"/>
  <c r="J9" i="3" s="1"/>
  <c r="K9" i="3" s="1"/>
  <c r="L9" i="3" s="1"/>
  <c r="M9" i="3" s="1"/>
  <c r="D10" i="3"/>
  <c r="E10" i="3" s="1"/>
  <c r="F10" i="3" s="1"/>
  <c r="G10" i="3" s="1"/>
  <c r="H10" i="3" s="1"/>
  <c r="I10" i="3" s="1"/>
  <c r="J10" i="3" s="1"/>
  <c r="K10" i="3" s="1"/>
  <c r="L10" i="3" s="1"/>
  <c r="M10" i="3" s="1"/>
  <c r="D11" i="3"/>
  <c r="E11" i="3" s="1"/>
  <c r="F11" i="3" s="1"/>
  <c r="G11" i="3" s="1"/>
  <c r="H11" i="3" s="1"/>
  <c r="I11" i="3" s="1"/>
  <c r="J11" i="3" s="1"/>
  <c r="K11" i="3" s="1"/>
  <c r="L11" i="3" s="1"/>
  <c r="M11" i="3" s="1"/>
  <c r="D12" i="3"/>
  <c r="E12" i="3" s="1"/>
  <c r="F12" i="3" s="1"/>
  <c r="G12" i="3" s="1"/>
  <c r="H12" i="3" s="1"/>
  <c r="I12" i="3" s="1"/>
  <c r="J12" i="3" s="1"/>
  <c r="K12" i="3" s="1"/>
  <c r="L12" i="3" s="1"/>
  <c r="M12" i="3" s="1"/>
  <c r="D13" i="3"/>
  <c r="E13" i="3" s="1"/>
  <c r="F13" i="3" s="1"/>
  <c r="G13" i="3" s="1"/>
  <c r="H13" i="3" s="1"/>
  <c r="I13" i="3" s="1"/>
  <c r="J13" i="3" s="1"/>
  <c r="K13" i="3" s="1"/>
  <c r="L13" i="3" s="1"/>
  <c r="M13" i="3" s="1"/>
  <c r="D14" i="3"/>
  <c r="E14" i="3" s="1"/>
  <c r="F14" i="3" s="1"/>
  <c r="G14" i="3" s="1"/>
  <c r="H14" i="3" s="1"/>
  <c r="I14" i="3" s="1"/>
  <c r="J14" i="3" s="1"/>
  <c r="K14" i="3" s="1"/>
  <c r="L14" i="3" s="1"/>
  <c r="M14" i="3" s="1"/>
  <c r="D15" i="3"/>
  <c r="E15" i="3" s="1"/>
  <c r="F15" i="3" s="1"/>
  <c r="G15" i="3" s="1"/>
  <c r="H15" i="3" s="1"/>
  <c r="I15" i="3" s="1"/>
  <c r="J15" i="3" s="1"/>
  <c r="K15" i="3" s="1"/>
  <c r="L15" i="3" s="1"/>
  <c r="M15" i="3" s="1"/>
  <c r="D16" i="3"/>
  <c r="E16" i="3" s="1"/>
  <c r="F16" i="3" s="1"/>
  <c r="G16" i="3" s="1"/>
  <c r="H16" i="3" s="1"/>
  <c r="I16" i="3" s="1"/>
  <c r="J16" i="3" s="1"/>
  <c r="K16" i="3" s="1"/>
  <c r="L16" i="3" s="1"/>
  <c r="M16" i="3" s="1"/>
  <c r="D17" i="3"/>
  <c r="E17" i="3" s="1"/>
  <c r="F17" i="3" s="1"/>
  <c r="G17" i="3" s="1"/>
  <c r="H17" i="3" s="1"/>
  <c r="I17" i="3" s="1"/>
  <c r="J17" i="3" s="1"/>
  <c r="K17" i="3" s="1"/>
  <c r="L17" i="3" s="1"/>
  <c r="M17" i="3" s="1"/>
  <c r="D18" i="3"/>
  <c r="E18" i="3" s="1"/>
  <c r="F18" i="3" s="1"/>
  <c r="G18" i="3" s="1"/>
  <c r="H18" i="3" s="1"/>
  <c r="I18" i="3" s="1"/>
  <c r="J18" i="3" s="1"/>
  <c r="K18" i="3" s="1"/>
  <c r="L18" i="3" s="1"/>
  <c r="M18" i="3" s="1"/>
  <c r="D19" i="3"/>
  <c r="E19" i="3" s="1"/>
  <c r="F19" i="3" s="1"/>
  <c r="G19" i="3" s="1"/>
  <c r="H19" i="3" s="1"/>
  <c r="I19" i="3" s="1"/>
  <c r="J19" i="3" s="1"/>
  <c r="K19" i="3" s="1"/>
  <c r="L19" i="3" s="1"/>
  <c r="M19" i="3" s="1"/>
  <c r="D20" i="3"/>
  <c r="E20" i="3" s="1"/>
  <c r="F20" i="3" s="1"/>
  <c r="G20" i="3" s="1"/>
  <c r="H20" i="3" s="1"/>
  <c r="I20" i="3" s="1"/>
  <c r="J20" i="3" s="1"/>
  <c r="K20" i="3" s="1"/>
  <c r="L20" i="3" s="1"/>
  <c r="M20" i="3" s="1"/>
  <c r="D21" i="3"/>
  <c r="E21" i="3" s="1"/>
  <c r="F21" i="3" s="1"/>
  <c r="G21" i="3" s="1"/>
  <c r="H21" i="3" s="1"/>
  <c r="I21" i="3" s="1"/>
  <c r="J21" i="3" s="1"/>
  <c r="K21" i="3" s="1"/>
  <c r="L21" i="3" s="1"/>
  <c r="M21" i="3" s="1"/>
  <c r="D22" i="3"/>
  <c r="E22" i="3" s="1"/>
  <c r="F22" i="3" s="1"/>
  <c r="G22" i="3" s="1"/>
  <c r="H22" i="3" s="1"/>
  <c r="I22" i="3" s="1"/>
  <c r="J22" i="3" s="1"/>
  <c r="K22" i="3" s="1"/>
  <c r="L22" i="3" s="1"/>
  <c r="M22" i="3" s="1"/>
  <c r="D6" i="3"/>
  <c r="E6" i="3" s="1"/>
  <c r="F6" i="3" s="1"/>
  <c r="G6" i="3" s="1"/>
  <c r="H6" i="3" s="1"/>
  <c r="I6" i="3" s="1"/>
  <c r="J6" i="3" s="1"/>
  <c r="K6" i="3" s="1"/>
  <c r="L6" i="3" s="1"/>
  <c r="M6" i="3" s="1"/>
  <c r="D7" i="3"/>
  <c r="E7" i="3" s="1"/>
  <c r="F7" i="3" s="1"/>
  <c r="G7" i="3" s="1"/>
  <c r="H7" i="3" s="1"/>
  <c r="I7" i="3" s="1"/>
  <c r="J7" i="3" s="1"/>
  <c r="K7" i="3" s="1"/>
  <c r="L7" i="3" s="1"/>
  <c r="M7" i="3" s="1"/>
  <c r="O10" i="5" l="1"/>
</calcChain>
</file>

<file path=xl/sharedStrings.xml><?xml version="1.0" encoding="utf-8"?>
<sst xmlns="http://schemas.openxmlformats.org/spreadsheetml/2006/main" count="82" uniqueCount="45">
  <si>
    <t>STEP 1</t>
  </si>
  <si>
    <t>STEP 2</t>
  </si>
  <si>
    <t>STEP 3</t>
  </si>
  <si>
    <t>STEP 4</t>
  </si>
  <si>
    <t>STEP 6</t>
  </si>
  <si>
    <t>STEP 7</t>
  </si>
  <si>
    <t>STEP 8</t>
  </si>
  <si>
    <t>STEP 9</t>
  </si>
  <si>
    <t>STEP 10</t>
  </si>
  <si>
    <t>STEP 11</t>
  </si>
  <si>
    <t>Annual</t>
  </si>
  <si>
    <t>STEP 5</t>
  </si>
  <si>
    <t>Current Scale 18/19</t>
  </si>
  <si>
    <t>Proposed Scale 7/1/18</t>
  </si>
  <si>
    <t>6-Market</t>
  </si>
  <si>
    <t>Range</t>
  </si>
  <si>
    <t>Entry</t>
  </si>
  <si>
    <t>C6</t>
  </si>
  <si>
    <t>C7</t>
  </si>
  <si>
    <t>C9</t>
  </si>
  <si>
    <t>C8</t>
  </si>
  <si>
    <t>Step1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</si>
  <si>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</si>
  <si>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</si>
  <si>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</si>
  <si>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</si>
  <si>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</si>
  <si>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</si>
  <si>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</si>
  <si>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</si>
  <si>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</si>
  <si>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</si>
  <si>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</si>
  <si>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</si>
  <si>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</si>
  <si>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</si>
  <si>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</si>
  <si>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</si>
  <si>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</si>
  <si>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C5</t>
  </si>
  <si>
    <t>(47% Range)^^</t>
  </si>
  <si>
    <t>Salary Range</t>
  </si>
  <si>
    <t>ADMINISTRATIVE SALARY SCHEDULE</t>
  </si>
  <si>
    <t>2020 - 2021</t>
  </si>
  <si>
    <t>Last updated: June 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</si>
</sst>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0.0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theme="7" tint="0.79998168889431442"/>
      </patternFill>
    </fill>
  </fills>
  <borders count="1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7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2" applyNumberFormat="1" applyFont="1" applyFill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164" fontId="5" fillId="2" borderId="3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44" fontId="0" fillId="0" borderId="0" xfId="0" applyNumberFormat="1"/>
    <xf numFmtId="165" fontId="0" fillId="0" borderId="0" xfId="3" applyNumberFormat="1" applyFont="1"/>
    <xf numFmtId="164" fontId="4" fillId="0" borderId="3" xfId="1" applyNumberFormat="1" applyFont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4" fillId="0" borderId="3" xfId="2" applyNumberFormat="1" applyFont="1" applyBorder="1" applyAlignment="1">
      <alignment horizontal="center"/>
    </xf>
    <xf numFmtId="0" fontId="4" fillId="2" borderId="3" xfId="2" applyNumberFormat="1" applyFont="1" applyFill="1" applyBorder="1" applyAlignment="1">
      <alignment horizontal="center"/>
    </xf>
    <xf numFmtId="0" fontId="5" fillId="2" borderId="2" xfId="2" applyNumberFormat="1" applyFont="1" applyFill="1" applyBorder="1" applyAlignment="1">
      <alignment horizontal="center" wrapText="1"/>
    </xf>
    <xf numFmtId="0" fontId="5" fillId="0" borderId="3" xfId="2" applyNumberFormat="1" applyFont="1" applyBorder="1" applyAlignment="1">
      <alignment horizontal="center" wrapText="1"/>
    </xf>
    <xf numFmtId="164" fontId="5" fillId="2" borderId="5" xfId="1" applyNumberFormat="1" applyFont="1" applyFill="1" applyBorder="1" applyAlignment="1">
      <alignment horizontal="center" wrapText="1"/>
    </xf>
    <xf numFmtId="164" fontId="4" fillId="2" borderId="5" xfId="1" applyNumberFormat="1" applyFont="1" applyFill="1" applyBorder="1" applyAlignment="1">
      <alignment horizontal="center" wrapText="1"/>
    </xf>
    <xf numFmtId="165" fontId="3" fillId="2" borderId="4" xfId="2" applyNumberFormat="1" applyFont="1" applyFill="1" applyBorder="1" applyAlignment="1">
      <alignment horizontal="center" wrapText="1"/>
    </xf>
    <xf numFmtId="9" fontId="3" fillId="2" borderId="7" xfId="2" applyNumberFormat="1" applyFont="1" applyFill="1" applyBorder="1" applyAlignment="1">
      <alignment horizontal="center" wrapText="1"/>
    </xf>
    <xf numFmtId="0" fontId="3" fillId="2" borderId="8" xfId="2" applyNumberFormat="1" applyFont="1" applyFill="1" applyBorder="1" applyAlignment="1">
      <alignment horizontal="center" wrapText="1"/>
    </xf>
    <xf numFmtId="0" fontId="3" fillId="2" borderId="9" xfId="2" applyNumberFormat="1" applyFont="1" applyFill="1" applyBorder="1" applyAlignment="1">
      <alignment horizontal="center" wrapText="1"/>
    </xf>
    <xf numFmtId="0" fontId="3" fillId="2" borderId="3" xfId="2" applyNumberFormat="1" applyFont="1" applyFill="1" applyBorder="1" applyAlignment="1">
      <alignment horizontal="center" wrapText="1"/>
    </xf>
    <xf numFmtId="0" fontId="3" fillId="2" borderId="6" xfId="2" applyNumberFormat="1" applyFont="1" applyFill="1" applyBorder="1" applyAlignment="1">
      <alignment horizontal="center" wrapText="1"/>
    </xf>
    <xf numFmtId="43" fontId="7" fillId="3" borderId="3" xfId="5" applyNumberFormat="1" applyFont="1" applyFill="1" applyBorder="1" applyAlignment="1">
      <alignment horizontal="center"/>
    </xf>
    <xf numFmtId="43" fontId="7" fillId="3" borderId="10" xfId="5" applyNumberFormat="1" applyFont="1" applyFill="1" applyBorder="1" applyAlignment="1">
      <alignment horizontal="center"/>
    </xf>
    <xf numFmtId="43" fontId="7" fillId="0" borderId="3" xfId="5" applyNumberFormat="1" applyFont="1" applyBorder="1" applyAlignment="1">
      <alignment horizontal="center"/>
    </xf>
    <xf numFmtId="43" fontId="7" fillId="0" borderId="10" xfId="5" applyNumberFormat="1" applyFont="1" applyBorder="1" applyAlignment="1">
      <alignment horizontal="center"/>
    </xf>
    <xf numFmtId="43" fontId="8" fillId="3" borderId="3" xfId="5" applyNumberFormat="1" applyFont="1" applyFill="1" applyBorder="1" applyAlignment="1">
      <alignment horizontal="center" vertical="center"/>
    </xf>
    <xf numFmtId="43" fontId="9" fillId="3" borderId="3" xfId="5" applyNumberFormat="1" applyFont="1" applyFill="1" applyBorder="1"/>
    <xf numFmtId="43" fontId="9" fillId="3" borderId="10" xfId="5" applyNumberFormat="1" applyFont="1" applyFill="1" applyBorder="1"/>
    <xf numFmtId="166" fontId="8" fillId="3" borderId="3" xfId="5" applyNumberFormat="1" applyFont="1" applyFill="1" applyBorder="1" applyAlignment="1">
      <alignment horizontal="center" vertical="center"/>
    </xf>
    <xf numFmtId="9" fontId="5" fillId="2" borderId="3" xfId="3" applyNumberFormat="1" applyFont="1" applyFill="1" applyBorder="1" applyAlignment="1">
      <alignment horizontal="center" wrapText="1"/>
    </xf>
    <xf numFmtId="0" fontId="10" fillId="0" borderId="7" xfId="0" applyFont="1" applyBorder="1"/>
    <xf numFmtId="0" fontId="10" fillId="0" borderId="6" xfId="0" applyFont="1" applyBorder="1"/>
    <xf numFmtId="0" fontId="11" fillId="2" borderId="2" xfId="2" applyNumberFormat="1" applyFont="1" applyFill="1" applyBorder="1" applyAlignment="1">
      <alignment horizontal="center"/>
    </xf>
    <xf numFmtId="0" fontId="11" fillId="0" borderId="3" xfId="2" applyNumberFormat="1" applyFont="1" applyBorder="1" applyAlignment="1">
      <alignment horizontal="center"/>
    </xf>
    <xf numFmtId="0" fontId="5" fillId="2" borderId="3" xfId="2" applyNumberFormat="1" applyFont="1" applyFill="1" applyBorder="1" applyAlignment="1">
      <alignment horizontal="center" wrapText="1"/>
    </xf>
    <xf numFmtId="0" fontId="6" fillId="0" borderId="0" xfId="0" applyFont="1" applyBorder="1"/>
    <xf numFmtId="0" fontId="0" fillId="0" borderId="0" xfId="0" applyFont="1"/>
    <xf numFmtId="165" fontId="3" fillId="2" borderId="3" xfId="2" applyNumberFormat="1" applyFont="1" applyFill="1" applyBorder="1" applyAlignment="1">
      <alignment horizontal="center" wrapText="1"/>
    </xf>
    <xf numFmtId="9" fontId="3" fillId="2" borderId="3" xfId="2" applyNumberFormat="1" applyFont="1" applyFill="1" applyBorder="1" applyAlignment="1">
      <alignment horizontal="center" wrapText="1"/>
    </xf>
    <xf numFmtId="0" fontId="1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7" fillId="3" borderId="6" xfId="5" applyNumberFormat="1" applyFont="1" applyFill="1" applyBorder="1" applyAlignment="1">
      <alignment horizontal="center"/>
    </xf>
    <xf numFmtId="43" fontId="7" fillId="3" borderId="7" xfId="5" applyNumberFormat="1" applyFont="1" applyFill="1" applyBorder="1" applyAlignment="1">
      <alignment horizontal="center"/>
    </xf>
    <xf numFmtId="0" fontId="3" fillId="2" borderId="6" xfId="2" applyNumberFormat="1" applyFont="1" applyFill="1" applyBorder="1" applyAlignment="1">
      <alignment horizontal="center" wrapText="1"/>
    </xf>
    <xf numFmtId="0" fontId="3" fillId="2" borderId="7" xfId="2" applyNumberFormat="1" applyFont="1" applyFill="1" applyBorder="1" applyAlignment="1">
      <alignment horizontal="center" wrapText="1"/>
    </xf>
  </cellXfs>
  <cellStyles count="6">
    <cellStyle name="Comma" xfId="5" builtinId="3"/>
    <cellStyle name="Currency" xfId="1" builtinId="4"/>
    <cellStyle name="Normal" xfId="0" builtinId="0"/>
    <cellStyle name="Normal 3" xfId="4"/>
    <cellStyle name="Normal_0607 Salary Table" xfId="2"/>
    <cellStyle name="Percent" xfId="3" builtinId="5"/>
  </cellStyles>
  <dxfs count="0"/>
  <tableStyles count="0" defaultTableStyle="TableStyleMedium2" defaultPivotStyle="PivotStyleLight16"/>
  <colors>
    <mruColors>
      <color rgb="FFFF9999"/>
      <color rgb="FFDDDDDD"/>
      <color rgb="FFFF66FF"/>
      <color rgb="FFC22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zoomScale="130" zoomScaleNormal="130" workbookViewId="0">
      <selection activeCell="B24" sqref="B24"/>
    </sheetView>
  </sheetViews>
  <sheetFormatPr defaultRowHeight="15" x14ac:dyDescent="0.25"/>
  <cols>
    <col min="1" max="1" width="15" customWidth="1"/>
    <col min="2" max="2" width="14.5703125" customWidth="1"/>
    <col min="3" max="3" width="9.7109375" customWidth="1"/>
    <col min="4" max="7" width="9.140625" customWidth="1"/>
    <col min="8" max="8" width="9.140625" style="37" customWidth="1"/>
    <col min="9" max="13" width="9.140625" customWidth="1"/>
  </cols>
  <sheetData>
    <row r="2" spans="1:13" x14ac:dyDescent="0.25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 x14ac:dyDescent="0.25">
      <c r="A4" s="36"/>
      <c r="B4" s="36"/>
      <c r="C4" s="20" t="s">
        <v>0</v>
      </c>
      <c r="D4" s="20" t="s">
        <v>1</v>
      </c>
      <c r="E4" s="20" t="s">
        <v>2</v>
      </c>
      <c r="F4" s="20" t="s">
        <v>3</v>
      </c>
      <c r="G4" s="20" t="s">
        <v>11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20" t="s">
        <v>9</v>
      </c>
    </row>
    <row r="5" spans="1:13" x14ac:dyDescent="0.25">
      <c r="A5" t="s">
        <v>41</v>
      </c>
      <c r="C5" s="20" t="s">
        <v>16</v>
      </c>
      <c r="D5" s="38">
        <v>4.9000000000000002E-2</v>
      </c>
      <c r="E5" s="38">
        <v>4.7E-2</v>
      </c>
      <c r="F5" s="38">
        <v>4.3999999999999997E-2</v>
      </c>
      <c r="G5" s="38">
        <v>4.2000000000000003E-2</v>
      </c>
      <c r="H5" s="38">
        <v>4.2000000000000003E-2</v>
      </c>
      <c r="I5" s="38">
        <v>4.2000000000000003E-2</v>
      </c>
      <c r="J5" s="38">
        <v>3.5000000000000003E-2</v>
      </c>
      <c r="K5" s="38">
        <v>3.5000000000000003E-2</v>
      </c>
      <c r="L5" s="39">
        <v>0.02</v>
      </c>
      <c r="M5" s="39">
        <v>0.02</v>
      </c>
    </row>
    <row r="6" spans="1:13" x14ac:dyDescent="0.25">
      <c r="A6" s="11">
        <v>5</v>
      </c>
      <c r="B6" s="35" t="s">
        <v>10</v>
      </c>
      <c r="C6" s="3">
        <f>50645.1*1.03</f>
        <v>52164.453000000001</v>
      </c>
      <c r="D6" s="3">
        <f>C6*1.049</f>
        <v>54720.511197</v>
      </c>
      <c r="E6" s="3">
        <f>D6*1.047</f>
        <v>57292.375223258998</v>
      </c>
      <c r="F6" s="3">
        <f>E6*1.044</f>
        <v>59813.239733082395</v>
      </c>
      <c r="G6" s="3">
        <f t="shared" ref="G6:I7" si="0">F6*1.042</f>
        <v>62325.395801871855</v>
      </c>
      <c r="H6" s="3">
        <f t="shared" si="0"/>
        <v>64943.062425550474</v>
      </c>
      <c r="I6" s="3">
        <f t="shared" si="0"/>
        <v>67670.671047423602</v>
      </c>
      <c r="J6" s="3">
        <f>I6*1.035</f>
        <v>70039.144534083418</v>
      </c>
      <c r="K6" s="3">
        <f>J6*1.035</f>
        <v>72490.514592776337</v>
      </c>
      <c r="L6" s="3">
        <f t="shared" ref="L6:M21" si="1">K6*1.02</f>
        <v>73940.32488463186</v>
      </c>
      <c r="M6" s="3">
        <f t="shared" si="1"/>
        <v>75419.1313823245</v>
      </c>
    </row>
    <row r="7" spans="1:13" x14ac:dyDescent="0.25">
      <c r="A7" s="10">
        <v>6</v>
      </c>
      <c r="B7" s="13" t="s">
        <v>10</v>
      </c>
      <c r="C7" s="2">
        <f>54696.7*1.03</f>
        <v>56337.600999999995</v>
      </c>
      <c r="D7" s="2">
        <f>C7*1.049</f>
        <v>59098.143448999988</v>
      </c>
      <c r="E7" s="2">
        <f>D7*1.047</f>
        <v>61875.756191102984</v>
      </c>
      <c r="F7" s="2">
        <f>E7*1.044</f>
        <v>64598.289463511515</v>
      </c>
      <c r="G7" s="2">
        <f t="shared" si="0"/>
        <v>67311.417620979002</v>
      </c>
      <c r="H7" s="2">
        <f t="shared" si="0"/>
        <v>70138.497161060121</v>
      </c>
      <c r="I7" s="2">
        <f t="shared" si="0"/>
        <v>73084.314041824648</v>
      </c>
      <c r="J7" s="2">
        <f>I7*1.035</f>
        <v>75642.26503328851</v>
      </c>
      <c r="K7" s="2">
        <f>J7*1.035</f>
        <v>78289.744309453599</v>
      </c>
      <c r="L7" s="2">
        <f t="shared" si="1"/>
        <v>79855.539195642676</v>
      </c>
      <c r="M7" s="2">
        <f t="shared" si="1"/>
        <v>81452.649979555528</v>
      </c>
    </row>
    <row r="8" spans="1:13" x14ac:dyDescent="0.25">
      <c r="A8" s="11">
        <v>7</v>
      </c>
      <c r="B8" s="35" t="s">
        <v>10</v>
      </c>
      <c r="C8" s="3">
        <f>59119.58*1.03</f>
        <v>60893.167400000006</v>
      </c>
      <c r="D8" s="3">
        <f t="shared" ref="D8:D22" si="2">C8*1.049</f>
        <v>63876.932602600005</v>
      </c>
      <c r="E8" s="3">
        <f t="shared" ref="E8:E22" si="3">D8*1.047</f>
        <v>66879.148434922201</v>
      </c>
      <c r="F8" s="3">
        <f t="shared" ref="F8:F22" si="4">E8*1.044</f>
        <v>69821.830966058784</v>
      </c>
      <c r="G8" s="3">
        <f t="shared" ref="G8:H22" si="5">F8*1.042</f>
        <v>72754.347866633252</v>
      </c>
      <c r="H8" s="3">
        <f t="shared" si="5"/>
        <v>75810.030477031847</v>
      </c>
      <c r="I8" s="3">
        <f t="shared" ref="I8:I22" si="6">H8*1.042</f>
        <v>78994.051757067195</v>
      </c>
      <c r="J8" s="3">
        <f t="shared" ref="J8:J22" si="7">I8*1.035</f>
        <v>81758.843568564538</v>
      </c>
      <c r="K8" s="3">
        <f t="shared" ref="K8:K22" si="8">J8*1.035</f>
        <v>84620.403093464294</v>
      </c>
      <c r="L8" s="3">
        <f t="shared" si="1"/>
        <v>86312.811155333577</v>
      </c>
      <c r="M8" s="3">
        <f t="shared" si="1"/>
        <v>88039.067378440246</v>
      </c>
    </row>
    <row r="9" spans="1:13" x14ac:dyDescent="0.25">
      <c r="A9" s="10">
        <v>8</v>
      </c>
      <c r="B9" s="13" t="s">
        <v>10</v>
      </c>
      <c r="C9" s="2">
        <f>63913.13*1.03</f>
        <v>65830.5239</v>
      </c>
      <c r="D9" s="2">
        <f t="shared" si="2"/>
        <v>69056.219571099995</v>
      </c>
      <c r="E9" s="2">
        <f t="shared" si="3"/>
        <v>72301.861890941684</v>
      </c>
      <c r="F9" s="2">
        <f t="shared" si="4"/>
        <v>75483.143814143114</v>
      </c>
      <c r="G9" s="2">
        <f t="shared" si="5"/>
        <v>78653.43585433712</v>
      </c>
      <c r="H9" s="2">
        <f t="shared" si="5"/>
        <v>81956.880160219283</v>
      </c>
      <c r="I9" s="2">
        <f t="shared" si="6"/>
        <v>85399.069126948496</v>
      </c>
      <c r="J9" s="2">
        <f t="shared" si="7"/>
        <v>88388.036546391682</v>
      </c>
      <c r="K9" s="2">
        <f t="shared" si="8"/>
        <v>91481.617825515379</v>
      </c>
      <c r="L9" s="2">
        <f t="shared" si="1"/>
        <v>93311.250182025688</v>
      </c>
      <c r="M9" s="2">
        <f t="shared" si="1"/>
        <v>95177.475185666204</v>
      </c>
    </row>
    <row r="10" spans="1:13" x14ac:dyDescent="0.25">
      <c r="A10" s="11">
        <v>9</v>
      </c>
      <c r="B10" s="35" t="s">
        <v>10</v>
      </c>
      <c r="C10" s="3">
        <f>69075.5*1.03</f>
        <v>71147.764999999999</v>
      </c>
      <c r="D10" s="3">
        <f t="shared" si="2"/>
        <v>74634.005485000001</v>
      </c>
      <c r="E10" s="3">
        <f t="shared" si="3"/>
        <v>78141.803742794989</v>
      </c>
      <c r="F10" s="3">
        <f t="shared" si="4"/>
        <v>81580.043107477977</v>
      </c>
      <c r="G10" s="3">
        <f t="shared" si="5"/>
        <v>85006.404917992055</v>
      </c>
      <c r="H10" s="3">
        <f t="shared" si="5"/>
        <v>88576.673924547722</v>
      </c>
      <c r="I10" s="3">
        <f t="shared" si="6"/>
        <v>92296.894229378726</v>
      </c>
      <c r="J10" s="3">
        <f t="shared" si="7"/>
        <v>95527.285527406973</v>
      </c>
      <c r="K10" s="3">
        <f t="shared" si="8"/>
        <v>98870.740520866209</v>
      </c>
      <c r="L10" s="3">
        <f t="shared" si="1"/>
        <v>100848.15533128353</v>
      </c>
      <c r="M10" s="3">
        <f t="shared" si="1"/>
        <v>102865.1184379092</v>
      </c>
    </row>
    <row r="11" spans="1:13" x14ac:dyDescent="0.25">
      <c r="A11" s="10">
        <v>10</v>
      </c>
      <c r="B11" s="13" t="s">
        <v>10</v>
      </c>
      <c r="C11" s="2">
        <f>74688.43*1.03</f>
        <v>76929.082899999994</v>
      </c>
      <c r="D11" s="2">
        <f t="shared" si="2"/>
        <v>80698.607962099995</v>
      </c>
      <c r="E11" s="2">
        <f t="shared" si="3"/>
        <v>84491.442536318689</v>
      </c>
      <c r="F11" s="2">
        <f t="shared" si="4"/>
        <v>88209.066007916714</v>
      </c>
      <c r="G11" s="2">
        <f t="shared" si="5"/>
        <v>91913.846780249223</v>
      </c>
      <c r="H11" s="2">
        <f t="shared" si="5"/>
        <v>95774.228345019699</v>
      </c>
      <c r="I11" s="2">
        <f t="shared" si="6"/>
        <v>99796.745935510524</v>
      </c>
      <c r="J11" s="2">
        <f t="shared" si="7"/>
        <v>103289.63204325338</v>
      </c>
      <c r="K11" s="2">
        <f t="shared" si="8"/>
        <v>106904.76916476725</v>
      </c>
      <c r="L11" s="2">
        <f t="shared" si="1"/>
        <v>109042.8645480626</v>
      </c>
      <c r="M11" s="2">
        <f t="shared" si="1"/>
        <v>111223.72183902386</v>
      </c>
    </row>
    <row r="12" spans="1:13" x14ac:dyDescent="0.25">
      <c r="A12" s="11">
        <v>11</v>
      </c>
      <c r="B12" s="35" t="s">
        <v>10</v>
      </c>
      <c r="C12" s="3">
        <f>78637.53*1.03</f>
        <v>80996.655899999998</v>
      </c>
      <c r="D12" s="3">
        <f t="shared" si="2"/>
        <v>84965.492039099991</v>
      </c>
      <c r="E12" s="3">
        <f t="shared" si="3"/>
        <v>88958.870164937689</v>
      </c>
      <c r="F12" s="3">
        <f t="shared" si="4"/>
        <v>92873.060452194957</v>
      </c>
      <c r="G12" s="3">
        <f t="shared" si="5"/>
        <v>96773.728991187148</v>
      </c>
      <c r="H12" s="3">
        <f t="shared" si="5"/>
        <v>100838.22560881701</v>
      </c>
      <c r="I12" s="3">
        <f t="shared" si="6"/>
        <v>105073.43108438732</v>
      </c>
      <c r="J12" s="3">
        <f t="shared" si="7"/>
        <v>108751.00117234087</v>
      </c>
      <c r="K12" s="3">
        <f t="shared" si="8"/>
        <v>112557.28621337279</v>
      </c>
      <c r="L12" s="3">
        <f t="shared" si="1"/>
        <v>114808.43193764024</v>
      </c>
      <c r="M12" s="3">
        <f t="shared" si="1"/>
        <v>117104.60057639304</v>
      </c>
    </row>
    <row r="13" spans="1:13" x14ac:dyDescent="0.25">
      <c r="A13" s="10">
        <v>12</v>
      </c>
      <c r="B13" s="13" t="s">
        <v>10</v>
      </c>
      <c r="C13" s="2">
        <f>82806.81*1.03</f>
        <v>85291.014299999995</v>
      </c>
      <c r="D13" s="2">
        <f t="shared" si="2"/>
        <v>89470.274000699996</v>
      </c>
      <c r="E13" s="2">
        <f t="shared" si="3"/>
        <v>93675.376878732888</v>
      </c>
      <c r="F13" s="2">
        <f t="shared" si="4"/>
        <v>97797.093461397133</v>
      </c>
      <c r="G13" s="2">
        <f t="shared" si="5"/>
        <v>101904.57138677582</v>
      </c>
      <c r="H13" s="2">
        <f t="shared" si="5"/>
        <v>106184.5633850204</v>
      </c>
      <c r="I13" s="2">
        <f t="shared" si="6"/>
        <v>110644.31504719127</v>
      </c>
      <c r="J13" s="2">
        <f t="shared" si="7"/>
        <v>114516.86607384295</v>
      </c>
      <c r="K13" s="2">
        <f t="shared" si="8"/>
        <v>118524.95638642744</v>
      </c>
      <c r="L13" s="2">
        <f t="shared" si="1"/>
        <v>120895.45551415598</v>
      </c>
      <c r="M13" s="2">
        <f t="shared" si="1"/>
        <v>123313.3646244391</v>
      </c>
    </row>
    <row r="14" spans="1:13" x14ac:dyDescent="0.25">
      <c r="A14" s="11">
        <v>13</v>
      </c>
      <c r="B14" s="35" t="s">
        <v>10</v>
      </c>
      <c r="C14" s="3">
        <f>87155.34*1.03</f>
        <v>89770.000199999995</v>
      </c>
      <c r="D14" s="3">
        <f t="shared" si="2"/>
        <v>94168.730209799993</v>
      </c>
      <c r="E14" s="3">
        <f t="shared" si="3"/>
        <v>98594.660529660585</v>
      </c>
      <c r="F14" s="3">
        <f t="shared" si="4"/>
        <v>102932.82559296566</v>
      </c>
      <c r="G14" s="3">
        <f t="shared" si="5"/>
        <v>107256.00426787022</v>
      </c>
      <c r="H14" s="3">
        <f t="shared" si="5"/>
        <v>111760.75644712077</v>
      </c>
      <c r="I14" s="3">
        <f t="shared" si="6"/>
        <v>116454.70821789985</v>
      </c>
      <c r="J14" s="3">
        <f t="shared" si="7"/>
        <v>120530.62300552634</v>
      </c>
      <c r="K14" s="3">
        <f t="shared" si="8"/>
        <v>124749.19481071975</v>
      </c>
      <c r="L14" s="3">
        <f t="shared" si="1"/>
        <v>127244.17870693415</v>
      </c>
      <c r="M14" s="3">
        <f t="shared" si="1"/>
        <v>129789.06228107284</v>
      </c>
    </row>
    <row r="15" spans="1:13" x14ac:dyDescent="0.25">
      <c r="A15" s="10">
        <v>14</v>
      </c>
      <c r="B15" s="13" t="s">
        <v>10</v>
      </c>
      <c r="C15" s="2">
        <f>91827.23*1.03</f>
        <v>94582.046900000001</v>
      </c>
      <c r="D15" s="2">
        <f t="shared" si="2"/>
        <v>99216.56719809999</v>
      </c>
      <c r="E15" s="2">
        <f t="shared" si="3"/>
        <v>103879.74585641068</v>
      </c>
      <c r="F15" s="2">
        <f t="shared" si="4"/>
        <v>108450.45467409275</v>
      </c>
      <c r="G15" s="2">
        <f t="shared" si="5"/>
        <v>113005.37377040465</v>
      </c>
      <c r="H15" s="2">
        <f t="shared" si="5"/>
        <v>117751.59946876165</v>
      </c>
      <c r="I15" s="2">
        <f t="shared" si="6"/>
        <v>122697.16664644964</v>
      </c>
      <c r="J15" s="2">
        <f t="shared" si="7"/>
        <v>126991.56747907537</v>
      </c>
      <c r="K15" s="2">
        <f t="shared" si="8"/>
        <v>131436.27234084299</v>
      </c>
      <c r="L15" s="2">
        <f t="shared" si="1"/>
        <v>134064.99778765984</v>
      </c>
      <c r="M15" s="2">
        <f t="shared" si="1"/>
        <v>136746.29774341304</v>
      </c>
    </row>
    <row r="16" spans="1:13" x14ac:dyDescent="0.25">
      <c r="A16" s="11">
        <v>15</v>
      </c>
      <c r="B16" s="35" t="s">
        <v>10</v>
      </c>
      <c r="C16" s="3">
        <f>96677.49*1.03</f>
        <v>99577.814700000003</v>
      </c>
      <c r="D16" s="3">
        <f t="shared" si="2"/>
        <v>104457.1276203</v>
      </c>
      <c r="E16" s="3">
        <f t="shared" si="3"/>
        <v>109366.61261845409</v>
      </c>
      <c r="F16" s="3">
        <f t="shared" si="4"/>
        <v>114178.74357366607</v>
      </c>
      <c r="G16" s="3">
        <f t="shared" si="5"/>
        <v>118974.25080376005</v>
      </c>
      <c r="H16" s="3">
        <f t="shared" si="5"/>
        <v>123971.16933751797</v>
      </c>
      <c r="I16" s="3">
        <f t="shared" si="6"/>
        <v>129177.95844969373</v>
      </c>
      <c r="J16" s="3">
        <f t="shared" si="7"/>
        <v>133699.186995433</v>
      </c>
      <c r="K16" s="3">
        <f t="shared" si="8"/>
        <v>138378.65854027314</v>
      </c>
      <c r="L16" s="3">
        <f t="shared" si="1"/>
        <v>141146.23171107861</v>
      </c>
      <c r="M16" s="3">
        <f t="shared" si="1"/>
        <v>143969.15634530017</v>
      </c>
    </row>
    <row r="17" spans="1:13" x14ac:dyDescent="0.25">
      <c r="A17" s="10">
        <v>16</v>
      </c>
      <c r="B17" s="13" t="s">
        <v>10</v>
      </c>
      <c r="C17" s="2">
        <f>101805.42*1.03</f>
        <v>104859.58259999999</v>
      </c>
      <c r="D17" s="2">
        <f t="shared" si="2"/>
        <v>109997.70214739999</v>
      </c>
      <c r="E17" s="2">
        <f t="shared" si="3"/>
        <v>115167.59414832779</v>
      </c>
      <c r="F17" s="2">
        <f t="shared" si="4"/>
        <v>120234.96829085422</v>
      </c>
      <c r="G17" s="2">
        <f t="shared" si="5"/>
        <v>125284.8369590701</v>
      </c>
      <c r="H17" s="2">
        <f t="shared" si="5"/>
        <v>130546.80011135105</v>
      </c>
      <c r="I17" s="2">
        <f t="shared" si="6"/>
        <v>136029.76571602782</v>
      </c>
      <c r="J17" s="2">
        <f t="shared" si="7"/>
        <v>140790.80751608877</v>
      </c>
      <c r="K17" s="2">
        <f t="shared" si="8"/>
        <v>145718.48577915187</v>
      </c>
      <c r="L17" s="2">
        <f t="shared" si="1"/>
        <v>148632.85549473492</v>
      </c>
      <c r="M17" s="2">
        <f t="shared" si="1"/>
        <v>151605.51260462962</v>
      </c>
    </row>
    <row r="18" spans="1:13" x14ac:dyDescent="0.25">
      <c r="A18" s="11">
        <v>17</v>
      </c>
      <c r="B18" s="35" t="s">
        <v>10</v>
      </c>
      <c r="C18" s="3">
        <f>106390.92*1.03</f>
        <v>109582.6476</v>
      </c>
      <c r="D18" s="3">
        <f t="shared" si="2"/>
        <v>114952.19733239998</v>
      </c>
      <c r="E18" s="3">
        <f t="shared" si="3"/>
        <v>120354.95060702278</v>
      </c>
      <c r="F18" s="3">
        <f t="shared" si="4"/>
        <v>125650.56843373178</v>
      </c>
      <c r="G18" s="3">
        <f t="shared" si="5"/>
        <v>130927.89230794852</v>
      </c>
      <c r="H18" s="3">
        <f t="shared" si="5"/>
        <v>136426.86378488236</v>
      </c>
      <c r="I18" s="3">
        <f t="shared" si="6"/>
        <v>142156.79206384742</v>
      </c>
      <c r="J18" s="3">
        <f t="shared" si="7"/>
        <v>147132.27978608207</v>
      </c>
      <c r="K18" s="3">
        <f t="shared" si="8"/>
        <v>152281.90957859493</v>
      </c>
      <c r="L18" s="3">
        <f t="shared" si="1"/>
        <v>155327.54777016683</v>
      </c>
      <c r="M18" s="3">
        <f t="shared" si="1"/>
        <v>158434.09872557016</v>
      </c>
    </row>
    <row r="19" spans="1:13" x14ac:dyDescent="0.25">
      <c r="A19" s="10">
        <v>18</v>
      </c>
      <c r="B19" s="13" t="s">
        <v>10</v>
      </c>
      <c r="C19" s="2">
        <f>111171.44*1.03</f>
        <v>114506.58320000001</v>
      </c>
      <c r="D19" s="2">
        <f t="shared" si="2"/>
        <v>120117.40577680001</v>
      </c>
      <c r="E19" s="2">
        <f t="shared" si="3"/>
        <v>125762.9238483096</v>
      </c>
      <c r="F19" s="2">
        <f t="shared" si="4"/>
        <v>131296.49249763522</v>
      </c>
      <c r="G19" s="2">
        <f t="shared" si="5"/>
        <v>136810.94518253591</v>
      </c>
      <c r="H19" s="2">
        <f t="shared" si="5"/>
        <v>142557.00488020244</v>
      </c>
      <c r="I19" s="2">
        <f t="shared" si="6"/>
        <v>148544.39908517094</v>
      </c>
      <c r="J19" s="2">
        <f t="shared" si="7"/>
        <v>153743.4530531519</v>
      </c>
      <c r="K19" s="2">
        <f t="shared" si="8"/>
        <v>159124.4739100122</v>
      </c>
      <c r="L19" s="2">
        <f t="shared" si="1"/>
        <v>162306.96338821243</v>
      </c>
      <c r="M19" s="2">
        <f t="shared" si="1"/>
        <v>165553.10265597669</v>
      </c>
    </row>
    <row r="20" spans="1:13" x14ac:dyDescent="0.25">
      <c r="A20" s="11">
        <v>19</v>
      </c>
      <c r="B20" s="35" t="s">
        <v>10</v>
      </c>
      <c r="C20" s="3">
        <f>116172.23*1.03</f>
        <v>119657.39689999999</v>
      </c>
      <c r="D20" s="3">
        <f t="shared" si="2"/>
        <v>125520.60934809998</v>
      </c>
      <c r="E20" s="3">
        <f t="shared" si="3"/>
        <v>131420.07798746068</v>
      </c>
      <c r="F20" s="3">
        <f t="shared" si="4"/>
        <v>137202.56141890897</v>
      </c>
      <c r="G20" s="3">
        <f t="shared" si="5"/>
        <v>142965.06899850315</v>
      </c>
      <c r="H20" s="3">
        <f t="shared" si="5"/>
        <v>148969.60189644029</v>
      </c>
      <c r="I20" s="3">
        <f t="shared" si="6"/>
        <v>155226.32517609079</v>
      </c>
      <c r="J20" s="3">
        <f t="shared" si="7"/>
        <v>160659.24655725397</v>
      </c>
      <c r="K20" s="3">
        <f t="shared" si="8"/>
        <v>166282.32018675783</v>
      </c>
      <c r="L20" s="3">
        <f t="shared" si="1"/>
        <v>169607.96659049299</v>
      </c>
      <c r="M20" s="3">
        <f t="shared" si="1"/>
        <v>173000.12592230286</v>
      </c>
    </row>
    <row r="21" spans="1:13" x14ac:dyDescent="0.25">
      <c r="A21" s="10">
        <v>20</v>
      </c>
      <c r="B21" s="13" t="s">
        <v>10</v>
      </c>
      <c r="C21" s="2">
        <f>122329.35*1.03</f>
        <v>125999.23050000001</v>
      </c>
      <c r="D21" s="2">
        <f t="shared" si="2"/>
        <v>132173.19279450001</v>
      </c>
      <c r="E21" s="2">
        <f t="shared" si="3"/>
        <v>138385.33285584149</v>
      </c>
      <c r="F21" s="2">
        <f t="shared" si="4"/>
        <v>144474.28750149853</v>
      </c>
      <c r="G21" s="2">
        <f t="shared" si="5"/>
        <v>150542.20757656149</v>
      </c>
      <c r="H21" s="2">
        <f t="shared" si="5"/>
        <v>156864.98029477708</v>
      </c>
      <c r="I21" s="2">
        <f t="shared" si="6"/>
        <v>163453.30946715773</v>
      </c>
      <c r="J21" s="2">
        <f t="shared" si="7"/>
        <v>169174.17529850823</v>
      </c>
      <c r="K21" s="2">
        <f t="shared" si="8"/>
        <v>175095.27143395599</v>
      </c>
      <c r="L21" s="2">
        <f t="shared" si="1"/>
        <v>178597.17686263513</v>
      </c>
      <c r="M21" s="2">
        <f t="shared" si="1"/>
        <v>182169.12039988782</v>
      </c>
    </row>
    <row r="22" spans="1:13" x14ac:dyDescent="0.25">
      <c r="A22" s="11">
        <v>21</v>
      </c>
      <c r="B22" s="35" t="s">
        <v>10</v>
      </c>
      <c r="C22" s="3">
        <f>128812.8*1.03</f>
        <v>132677.18400000001</v>
      </c>
      <c r="D22" s="3">
        <f t="shared" si="2"/>
        <v>139178.36601599999</v>
      </c>
      <c r="E22" s="3">
        <f t="shared" si="3"/>
        <v>145719.74921875197</v>
      </c>
      <c r="F22" s="3">
        <f t="shared" si="4"/>
        <v>152131.41818437705</v>
      </c>
      <c r="G22" s="3">
        <f t="shared" si="5"/>
        <v>158520.93774812089</v>
      </c>
      <c r="H22" s="3">
        <f t="shared" si="5"/>
        <v>165178.81713354198</v>
      </c>
      <c r="I22" s="3">
        <f t="shared" si="6"/>
        <v>172116.32745315073</v>
      </c>
      <c r="J22" s="3">
        <f t="shared" si="7"/>
        <v>178140.39891401099</v>
      </c>
      <c r="K22" s="3">
        <f t="shared" si="8"/>
        <v>184375.31287600135</v>
      </c>
      <c r="L22" s="3">
        <f t="shared" ref="L22" si="9">K22*1.02</f>
        <v>188062.81913352138</v>
      </c>
      <c r="M22" s="3">
        <f>L22*1.02</f>
        <v>191824.07551619181</v>
      </c>
    </row>
    <row r="24" spans="1:13" x14ac:dyDescent="0.25">
      <c r="A24" s="40" t="s">
        <v>44</v>
      </c>
    </row>
    <row r="27" spans="1:13" x14ac:dyDescent="0.25">
      <c r="A27" s="40"/>
    </row>
  </sheetData>
  <mergeCells count="2">
    <mergeCell ref="A3:M3"/>
    <mergeCell ref="A2:M2"/>
  </mergeCells>
  <pageMargins left="0.7" right="0.7" top="0.5" bottom="0.25" header="0.05" footer="0.05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sqref="A1:XFD15"/>
    </sheetView>
  </sheetViews>
  <sheetFormatPr defaultRowHeight="15" x14ac:dyDescent="0.25"/>
  <cols>
    <col min="1" max="1" width="6.42578125" customWidth="1"/>
    <col min="2" max="2" width="14" customWidth="1"/>
    <col min="3" max="3" width="10.5703125" bestFit="1" customWidth="1"/>
    <col min="20" max="20" width="10.5703125" bestFit="1" customWidth="1"/>
  </cols>
  <sheetData>
    <row r="1" spans="1:20" x14ac:dyDescent="0.25">
      <c r="A1" s="43" t="s">
        <v>12</v>
      </c>
      <c r="B1" s="44"/>
      <c r="C1" s="22" t="s">
        <v>21</v>
      </c>
      <c r="D1" s="22" t="s">
        <v>22</v>
      </c>
      <c r="E1" s="22" t="s">
        <v>23</v>
      </c>
      <c r="F1" s="22" t="s">
        <v>24</v>
      </c>
      <c r="G1" s="22" t="s">
        <v>25</v>
      </c>
      <c r="H1" s="22" t="s">
        <v>26</v>
      </c>
      <c r="I1" s="22" t="s">
        <v>27</v>
      </c>
      <c r="J1" s="22" t="s">
        <v>28</v>
      </c>
      <c r="K1" s="22" t="s">
        <v>29</v>
      </c>
      <c r="L1" s="22" t="s">
        <v>30</v>
      </c>
      <c r="M1" s="22" t="s">
        <v>31</v>
      </c>
      <c r="N1" s="22" t="s">
        <v>32</v>
      </c>
      <c r="O1" s="22" t="s">
        <v>33</v>
      </c>
      <c r="P1" s="22" t="s">
        <v>34</v>
      </c>
      <c r="Q1" s="22" t="s">
        <v>35</v>
      </c>
      <c r="R1" s="22" t="s">
        <v>36</v>
      </c>
      <c r="S1" s="22" t="s">
        <v>37</v>
      </c>
      <c r="T1" s="23" t="s">
        <v>38</v>
      </c>
    </row>
    <row r="2" spans="1:20" ht="6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x14ac:dyDescent="0.25">
      <c r="A3" s="29">
        <v>5</v>
      </c>
      <c r="B3" s="26" t="s">
        <v>10</v>
      </c>
      <c r="C3" s="27">
        <v>39558.44</v>
      </c>
      <c r="D3" s="27">
        <v>40460.379999999997</v>
      </c>
      <c r="E3" s="27">
        <v>41382.870000000003</v>
      </c>
      <c r="F3" s="27">
        <v>42326.400000000001</v>
      </c>
      <c r="G3" s="27">
        <v>43291.44</v>
      </c>
      <c r="H3" s="27">
        <v>44278.49</v>
      </c>
      <c r="I3" s="27">
        <v>45288.04</v>
      </c>
      <c r="J3" s="27">
        <v>46320.61</v>
      </c>
      <c r="K3" s="27">
        <v>47376.72</v>
      </c>
      <c r="L3" s="27">
        <v>48456.91</v>
      </c>
      <c r="M3" s="27">
        <v>49561.72</v>
      </c>
      <c r="N3" s="27">
        <v>50691.73</v>
      </c>
      <c r="O3" s="27">
        <v>51847.5</v>
      </c>
      <c r="P3" s="27">
        <v>53029.62</v>
      </c>
      <c r="Q3" s="27">
        <v>54238.7</v>
      </c>
      <c r="R3" s="27">
        <v>55475.34</v>
      </c>
      <c r="S3" s="27">
        <v>56740.18</v>
      </c>
      <c r="T3" s="28">
        <v>58033.86</v>
      </c>
    </row>
    <row r="4" spans="1:20" x14ac:dyDescent="0.25">
      <c r="A4" s="29">
        <v>6</v>
      </c>
      <c r="B4" s="26" t="s">
        <v>10</v>
      </c>
      <c r="C4" s="27">
        <v>44965.06</v>
      </c>
      <c r="D4" s="27">
        <v>45990.27</v>
      </c>
      <c r="E4" s="27">
        <v>47038.84</v>
      </c>
      <c r="F4" s="27">
        <v>48111.33</v>
      </c>
      <c r="G4" s="27">
        <v>49208.27</v>
      </c>
      <c r="H4" s="27">
        <v>50330.22</v>
      </c>
      <c r="I4" s="27">
        <v>51477.74</v>
      </c>
      <c r="J4" s="27">
        <v>52651.44</v>
      </c>
      <c r="K4" s="27">
        <v>53851.89</v>
      </c>
      <c r="L4" s="27">
        <v>55079.71</v>
      </c>
      <c r="M4" s="27">
        <v>56335.53</v>
      </c>
      <c r="N4" s="27">
        <v>57619.98</v>
      </c>
      <c r="O4" s="27">
        <v>58933.72</v>
      </c>
      <c r="P4" s="27">
        <v>60277.41</v>
      </c>
      <c r="Q4" s="27">
        <v>61651.73</v>
      </c>
      <c r="R4" s="27">
        <v>63057.39</v>
      </c>
      <c r="S4" s="27">
        <v>64495.1</v>
      </c>
      <c r="T4" s="28">
        <v>65965.59</v>
      </c>
    </row>
    <row r="5" spans="1:20" x14ac:dyDescent="0.25">
      <c r="A5" s="29">
        <v>7</v>
      </c>
      <c r="B5" s="26" t="s">
        <v>10</v>
      </c>
      <c r="C5" s="27">
        <v>51128.7</v>
      </c>
      <c r="D5" s="27">
        <v>52294.43</v>
      </c>
      <c r="E5" s="27">
        <v>53486.74</v>
      </c>
      <c r="F5" s="27">
        <v>54706.239999999998</v>
      </c>
      <c r="G5" s="27">
        <v>55953.54</v>
      </c>
      <c r="H5" s="27">
        <v>57229.279999999999</v>
      </c>
      <c r="I5" s="27">
        <v>58534.11</v>
      </c>
      <c r="J5" s="27">
        <v>59868.69</v>
      </c>
      <c r="K5" s="27">
        <v>61233.7</v>
      </c>
      <c r="L5" s="27">
        <v>62629.82</v>
      </c>
      <c r="M5" s="27">
        <v>64057.78</v>
      </c>
      <c r="N5" s="27">
        <v>65518.3</v>
      </c>
      <c r="O5" s="27">
        <v>67012.12</v>
      </c>
      <c r="P5" s="27">
        <v>68539.990000000005</v>
      </c>
      <c r="Q5" s="27">
        <v>70102.710000000006</v>
      </c>
      <c r="R5" s="27">
        <v>71701.05</v>
      </c>
      <c r="S5" s="27">
        <v>73335.83</v>
      </c>
      <c r="T5" s="28">
        <v>75007.89</v>
      </c>
    </row>
    <row r="6" spans="1:20" x14ac:dyDescent="0.25">
      <c r="A6" s="29">
        <v>8</v>
      </c>
      <c r="B6" s="26" t="s">
        <v>10</v>
      </c>
      <c r="C6" s="27">
        <v>58155.05</v>
      </c>
      <c r="D6" s="27">
        <v>59480.98</v>
      </c>
      <c r="E6" s="27">
        <v>60837.15</v>
      </c>
      <c r="F6" s="27">
        <v>62224.24</v>
      </c>
      <c r="G6" s="27">
        <v>63642.95</v>
      </c>
      <c r="H6" s="27">
        <v>65094.01</v>
      </c>
      <c r="I6" s="27">
        <v>66578.149999999994</v>
      </c>
      <c r="J6" s="27">
        <v>68096.14</v>
      </c>
      <c r="K6" s="27">
        <v>69648.73</v>
      </c>
      <c r="L6" s="27">
        <v>71236.72</v>
      </c>
      <c r="M6" s="27">
        <v>72860.92</v>
      </c>
      <c r="N6" s="27">
        <v>74522.14</v>
      </c>
      <c r="O6" s="27">
        <v>76221.25</v>
      </c>
      <c r="P6" s="27">
        <v>77959.09</v>
      </c>
      <c r="Q6" s="27">
        <v>79736.56</v>
      </c>
      <c r="R6" s="27">
        <v>81554.55</v>
      </c>
      <c r="S6" s="27">
        <v>83414</v>
      </c>
      <c r="T6" s="28">
        <v>85315.839999999997</v>
      </c>
    </row>
    <row r="7" spans="1:20" x14ac:dyDescent="0.25">
      <c r="A7" s="29">
        <v>9</v>
      </c>
      <c r="B7" s="26" t="s">
        <v>10</v>
      </c>
      <c r="C7" s="27">
        <v>66165.19</v>
      </c>
      <c r="D7" s="27">
        <v>67673.759999999995</v>
      </c>
      <c r="E7" s="27">
        <v>69216.72</v>
      </c>
      <c r="F7" s="27">
        <v>70794.86</v>
      </c>
      <c r="G7" s="27">
        <v>72408.98</v>
      </c>
      <c r="H7" s="27">
        <v>74059.91</v>
      </c>
      <c r="I7" s="27">
        <v>75748.47</v>
      </c>
      <c r="J7" s="27">
        <v>77475.539999999994</v>
      </c>
      <c r="K7" s="27">
        <v>79241.98</v>
      </c>
      <c r="L7" s="27">
        <v>81048.7</v>
      </c>
      <c r="M7" s="27">
        <v>82896.61</v>
      </c>
      <c r="N7" s="27">
        <v>84786.65</v>
      </c>
      <c r="O7" s="27">
        <v>86719.79</v>
      </c>
      <c r="P7" s="27">
        <v>88697</v>
      </c>
      <c r="Q7" s="27">
        <v>90719.29</v>
      </c>
      <c r="R7" s="27">
        <v>92787.69</v>
      </c>
      <c r="S7" s="27">
        <v>94903.25</v>
      </c>
      <c r="T7" s="28">
        <v>97067.04</v>
      </c>
    </row>
    <row r="8" spans="1:20" ht="6" customHeight="1" x14ac:dyDescent="0.25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32" t="s">
        <v>13</v>
      </c>
      <c r="B9" s="31"/>
      <c r="C9" s="18" t="s">
        <v>0</v>
      </c>
      <c r="D9" s="1" t="s">
        <v>1</v>
      </c>
      <c r="E9" s="1" t="s">
        <v>2</v>
      </c>
      <c r="F9" s="1" t="s">
        <v>3</v>
      </c>
      <c r="G9" s="1" t="s">
        <v>11</v>
      </c>
      <c r="H9" s="1" t="s">
        <v>14</v>
      </c>
      <c r="I9" s="1" t="s">
        <v>5</v>
      </c>
      <c r="J9" s="1" t="s">
        <v>6</v>
      </c>
      <c r="K9" s="1" t="s">
        <v>7</v>
      </c>
      <c r="L9" s="1" t="s">
        <v>8</v>
      </c>
      <c r="M9" s="19" t="s">
        <v>9</v>
      </c>
      <c r="O9" s="20" t="s">
        <v>15</v>
      </c>
      <c r="S9" s="45" t="s">
        <v>40</v>
      </c>
      <c r="T9" s="46"/>
    </row>
    <row r="10" spans="1:20" x14ac:dyDescent="0.25">
      <c r="C10" s="21" t="s">
        <v>16</v>
      </c>
      <c r="D10" s="16">
        <v>0.05</v>
      </c>
      <c r="E10" s="16">
        <v>4.8000000000000001E-2</v>
      </c>
      <c r="F10" s="16">
        <v>4.5999999999999999E-2</v>
      </c>
      <c r="G10" s="16">
        <v>4.3999999999999997E-2</v>
      </c>
      <c r="H10" s="16">
        <v>4.2999999999999997E-2</v>
      </c>
      <c r="I10" s="16">
        <v>4.2000000000000003E-2</v>
      </c>
      <c r="J10" s="16">
        <v>0.04</v>
      </c>
      <c r="K10" s="16">
        <v>3.5000000000000003E-2</v>
      </c>
      <c r="L10" s="16">
        <v>2.5000000000000001E-2</v>
      </c>
      <c r="M10" s="17">
        <v>0.02</v>
      </c>
      <c r="O10" s="30">
        <f>(M11-C11)/C11</f>
        <v>0.46971294215866249</v>
      </c>
    </row>
    <row r="11" spans="1:20" ht="12.75" customHeight="1" x14ac:dyDescent="0.25">
      <c r="A11" s="33" t="s">
        <v>39</v>
      </c>
      <c r="B11" s="12" t="s">
        <v>10</v>
      </c>
      <c r="C11" s="14">
        <v>39558.44</v>
      </c>
      <c r="D11" s="14">
        <f>(C11*D$10)+C11</f>
        <v>41536.362000000001</v>
      </c>
      <c r="E11" s="14">
        <f t="shared" ref="E11:L12" si="0">(D11*E$10)+D11</f>
        <v>43530.107376</v>
      </c>
      <c r="F11" s="14">
        <f t="shared" si="0"/>
        <v>45532.492315295996</v>
      </c>
      <c r="G11" s="14">
        <f>(F11*G$10)+F11</f>
        <v>47535.921977169019</v>
      </c>
      <c r="H11" s="15">
        <f t="shared" si="0"/>
        <v>49579.966622187283</v>
      </c>
      <c r="I11" s="14">
        <f t="shared" si="0"/>
        <v>51662.325220319151</v>
      </c>
      <c r="J11" s="14">
        <f t="shared" si="0"/>
        <v>53728.818229131917</v>
      </c>
      <c r="K11" s="14">
        <f t="shared" si="0"/>
        <v>55609.326867151532</v>
      </c>
      <c r="L11" s="14">
        <f t="shared" si="0"/>
        <v>56999.560038830321</v>
      </c>
      <c r="M11" s="14">
        <f>(L11*M$10)+L11</f>
        <v>58139.551239606924</v>
      </c>
    </row>
    <row r="12" spans="1:20" ht="12.75" customHeight="1" x14ac:dyDescent="0.25">
      <c r="A12" s="34" t="s">
        <v>17</v>
      </c>
      <c r="B12" s="13" t="s">
        <v>10</v>
      </c>
      <c r="C12" s="2">
        <v>44965.06</v>
      </c>
      <c r="D12" s="2">
        <f>(C12*D$10)+C12</f>
        <v>47213.312999999995</v>
      </c>
      <c r="E12" s="2">
        <f t="shared" si="0"/>
        <v>49479.552023999997</v>
      </c>
      <c r="F12" s="2">
        <f t="shared" si="0"/>
        <v>51755.611417103995</v>
      </c>
      <c r="G12" s="2">
        <f>(F12*G$10)+F12</f>
        <v>54032.858319456573</v>
      </c>
      <c r="H12" s="7">
        <f t="shared" si="0"/>
        <v>56356.271227193203</v>
      </c>
      <c r="I12" s="2">
        <f t="shared" si="0"/>
        <v>58723.234618735318</v>
      </c>
      <c r="J12" s="2">
        <f t="shared" si="0"/>
        <v>61072.16400348473</v>
      </c>
      <c r="K12" s="2">
        <f t="shared" si="0"/>
        <v>63209.689743606694</v>
      </c>
      <c r="L12" s="2">
        <f t="shared" si="0"/>
        <v>64789.931987196862</v>
      </c>
      <c r="M12" s="2">
        <f>(L12*M$10)+L12</f>
        <v>66085.7306269408</v>
      </c>
      <c r="N12" s="5"/>
    </row>
    <row r="13" spans="1:20" ht="12.75" customHeight="1" x14ac:dyDescent="0.25">
      <c r="A13" s="33" t="s">
        <v>18</v>
      </c>
      <c r="B13" s="12" t="s">
        <v>10</v>
      </c>
      <c r="C13" s="3">
        <v>51128.7</v>
      </c>
      <c r="D13" s="3">
        <f t="shared" ref="D13:M13" si="1">(C13*D$10)+C13</f>
        <v>53685.134999999995</v>
      </c>
      <c r="E13" s="3">
        <f t="shared" si="1"/>
        <v>56262.021479999996</v>
      </c>
      <c r="F13" s="3">
        <f t="shared" si="1"/>
        <v>58850.074468079998</v>
      </c>
      <c r="G13" s="3">
        <f t="shared" si="1"/>
        <v>61439.477744675518</v>
      </c>
      <c r="H13" s="8">
        <f t="shared" si="1"/>
        <v>64081.375287696566</v>
      </c>
      <c r="I13" s="3">
        <f t="shared" si="1"/>
        <v>66772.793049779822</v>
      </c>
      <c r="J13" s="3">
        <f t="shared" si="1"/>
        <v>69443.704771771008</v>
      </c>
      <c r="K13" s="3">
        <f t="shared" si="1"/>
        <v>71874.234438782994</v>
      </c>
      <c r="L13" s="3">
        <f t="shared" si="1"/>
        <v>73671.09029975257</v>
      </c>
      <c r="M13" s="3">
        <f t="shared" si="1"/>
        <v>75144.512105747621</v>
      </c>
    </row>
    <row r="14" spans="1:20" ht="12.75" customHeight="1" x14ac:dyDescent="0.25">
      <c r="A14" s="34" t="s">
        <v>20</v>
      </c>
      <c r="B14" s="13" t="s">
        <v>10</v>
      </c>
      <c r="C14" s="2">
        <v>58155.05</v>
      </c>
      <c r="D14" s="2">
        <f t="shared" ref="D14:M14" si="2">(C14*D$10)+C14</f>
        <v>61062.802500000005</v>
      </c>
      <c r="E14" s="2">
        <f t="shared" si="2"/>
        <v>63993.817020000002</v>
      </c>
      <c r="F14" s="2">
        <f t="shared" si="2"/>
        <v>66937.532602920008</v>
      </c>
      <c r="G14" s="2">
        <f t="shared" si="2"/>
        <v>69882.784037448495</v>
      </c>
      <c r="H14" s="7">
        <f t="shared" si="2"/>
        <v>72887.743751058777</v>
      </c>
      <c r="I14" s="2">
        <f t="shared" si="2"/>
        <v>75949.028988603241</v>
      </c>
      <c r="J14" s="2">
        <f t="shared" si="2"/>
        <v>78986.990148147364</v>
      </c>
      <c r="K14" s="2">
        <f t="shared" si="2"/>
        <v>81751.534803332528</v>
      </c>
      <c r="L14" s="2">
        <f t="shared" si="2"/>
        <v>83795.323173415847</v>
      </c>
      <c r="M14" s="2">
        <f t="shared" si="2"/>
        <v>85471.229636884163</v>
      </c>
    </row>
    <row r="15" spans="1:20" ht="12.75" customHeight="1" x14ac:dyDescent="0.25">
      <c r="A15" s="33" t="s">
        <v>19</v>
      </c>
      <c r="B15" s="12" t="s">
        <v>10</v>
      </c>
      <c r="C15" s="4">
        <v>66165.19</v>
      </c>
      <c r="D15" s="4">
        <f t="shared" ref="D15:M15" si="3">(C15*D$10)+C15</f>
        <v>69473.449500000002</v>
      </c>
      <c r="E15" s="4">
        <f t="shared" si="3"/>
        <v>72808.175076</v>
      </c>
      <c r="F15" s="4">
        <f t="shared" si="3"/>
        <v>76157.351129496004</v>
      </c>
      <c r="G15" s="4">
        <f t="shared" si="3"/>
        <v>79508.274579193821</v>
      </c>
      <c r="H15" s="9">
        <f t="shared" si="3"/>
        <v>82927.130386099161</v>
      </c>
      <c r="I15" s="4">
        <f t="shared" si="3"/>
        <v>86410.069862315329</v>
      </c>
      <c r="J15" s="4">
        <f t="shared" si="3"/>
        <v>89866.47265680795</v>
      </c>
      <c r="K15" s="4">
        <f>(J15*K$10)+J15</f>
        <v>93011.799199796224</v>
      </c>
      <c r="L15" s="4">
        <f t="shared" si="3"/>
        <v>95337.094179791136</v>
      </c>
      <c r="M15" s="4">
        <f t="shared" si="3"/>
        <v>97243.83606338696</v>
      </c>
    </row>
  </sheetData>
  <sortState ref="A3:T7">
    <sortCondition ref="A3:A7"/>
  </sortState>
  <mergeCells count="2">
    <mergeCell ref="A1:B1"/>
    <mergeCell ref="S9:T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Schedule</vt:lpstr>
      <vt:lpstr>Confidential</vt:lpstr>
      <vt:lpstr>'Salary Schedule'!Print_Area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Shaffer</dc:creator>
  <cp:lastModifiedBy>Vanessa Vu</cp:lastModifiedBy>
  <cp:lastPrinted>2020-03-19T18:08:39Z</cp:lastPrinted>
  <dcterms:created xsi:type="dcterms:W3CDTF">2018-04-30T22:33:19Z</dcterms:created>
  <dcterms:modified xsi:type="dcterms:W3CDTF">2020-06-04T19:49:54Z</dcterms:modified>
</cp:coreProperties>
</file>