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tudentclackamas-my.sharepoint.com/personal/ashley_sears_clackamas_edu/Documents/Budget Work 2024-25/"/>
    </mc:Choice>
  </mc:AlternateContent>
  <xr:revisionPtr revIDLastSave="1077" documentId="8_{C6F9DD3D-1E3C-4F34-A963-46258B9DFA19}" xr6:coauthVersionLast="47" xr6:coauthVersionMax="47" xr10:uidLastSave="{C3616B6D-0170-4789-852B-3BD107D5F6EE}"/>
  <bookViews>
    <workbookView xWindow="-108" yWindow="-108" windowWidth="23256" windowHeight="12456" xr2:uid="{3457F102-16E0-4DB1-A121-E477428ADBE8}"/>
  </bookViews>
  <sheets>
    <sheet name="Course Estimator" sheetId="2" r:id="rId1"/>
    <sheet name="Office Hours Estimator" sheetId="4" r:id="rId2"/>
    <sheet name="Lookups" sheetId="3" r:id="rId3"/>
  </sheets>
  <definedNames>
    <definedName name="_xlnm._FilterDatabase" localSheetId="2" hidden="1">Lookups!$G$5:$I$5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L9" i="4"/>
  <c r="L10" i="4"/>
  <c r="L11" i="4"/>
  <c r="L12" i="4"/>
  <c r="L13" i="4"/>
  <c r="L14" i="4"/>
  <c r="L15" i="4"/>
  <c r="AW10" i="3"/>
  <c r="AW9" i="3"/>
  <c r="AW8" i="3"/>
  <c r="AW7" i="3"/>
  <c r="AW6" i="3"/>
  <c r="J7" i="4"/>
  <c r="J8" i="4"/>
  <c r="J9" i="4"/>
  <c r="J10" i="4"/>
  <c r="J11" i="4"/>
  <c r="J12" i="4"/>
  <c r="J13" i="4"/>
  <c r="J14" i="4"/>
  <c r="J15" i="4"/>
  <c r="J6" i="4"/>
  <c r="AX7" i="3"/>
  <c r="AX8" i="3"/>
  <c r="AX9" i="3"/>
  <c r="AX10" i="3"/>
  <c r="AX11" i="3"/>
  <c r="AX6" i="3"/>
  <c r="AF6" i="3"/>
  <c r="O7" i="2"/>
  <c r="AD7" i="2" s="1"/>
  <c r="O8" i="2"/>
  <c r="AD8" i="2" s="1"/>
  <c r="O9" i="2"/>
  <c r="AD9" i="2" s="1"/>
  <c r="O10" i="2"/>
  <c r="AD10" i="2" s="1"/>
  <c r="O11" i="2"/>
  <c r="AD11" i="2" s="1"/>
  <c r="O12" i="2"/>
  <c r="AD12" i="2" s="1"/>
  <c r="O13" i="2"/>
  <c r="AD13" i="2" s="1"/>
  <c r="O14" i="2"/>
  <c r="AD14" i="2" s="1"/>
  <c r="O15" i="2"/>
  <c r="AD15" i="2" s="1"/>
  <c r="V7" i="2"/>
  <c r="W7" i="2"/>
  <c r="X7" i="2"/>
  <c r="Y7" i="2"/>
  <c r="Z7" i="2"/>
  <c r="AA7" i="2"/>
  <c r="V8" i="2"/>
  <c r="W8" i="2"/>
  <c r="X8" i="2"/>
  <c r="Y8" i="2"/>
  <c r="Z8" i="2"/>
  <c r="AA8" i="2"/>
  <c r="V9" i="2"/>
  <c r="W9" i="2"/>
  <c r="X9" i="2"/>
  <c r="Y9" i="2"/>
  <c r="Z9" i="2"/>
  <c r="AA9" i="2"/>
  <c r="U10" i="2"/>
  <c r="V10" i="2"/>
  <c r="W10" i="2"/>
  <c r="X10" i="2"/>
  <c r="Y10" i="2"/>
  <c r="Z10" i="2"/>
  <c r="AA10" i="2"/>
  <c r="V11" i="2"/>
  <c r="W11" i="2"/>
  <c r="X11" i="2"/>
  <c r="Y11" i="2"/>
  <c r="Z11" i="2"/>
  <c r="AA11" i="2"/>
  <c r="V12" i="2"/>
  <c r="W12" i="2"/>
  <c r="X12" i="2"/>
  <c r="Y12" i="2"/>
  <c r="Z12" i="2"/>
  <c r="AA12" i="2"/>
  <c r="V13" i="2"/>
  <c r="W13" i="2"/>
  <c r="X13" i="2"/>
  <c r="Y13" i="2"/>
  <c r="Z13" i="2"/>
  <c r="AA13" i="2"/>
  <c r="V14" i="2"/>
  <c r="W14" i="2"/>
  <c r="X14" i="2"/>
  <c r="Y14" i="2"/>
  <c r="Z14" i="2"/>
  <c r="AA14" i="2"/>
  <c r="U15" i="2"/>
  <c r="V15" i="2"/>
  <c r="W15" i="2"/>
  <c r="X15" i="2"/>
  <c r="Y15" i="2"/>
  <c r="Z15" i="2"/>
  <c r="AA15" i="2"/>
  <c r="M9" i="2"/>
  <c r="N9" i="2"/>
  <c r="M10" i="2"/>
  <c r="N10" i="2"/>
  <c r="X6" i="2"/>
  <c r="W6" i="2"/>
  <c r="AA6" i="2"/>
  <c r="Z6" i="2"/>
  <c r="Y6" i="2"/>
  <c r="V6" i="2"/>
  <c r="AN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N7" i="3"/>
  <c r="AO7" i="3" s="1"/>
  <c r="AN8" i="3"/>
  <c r="AO8" i="3" s="1"/>
  <c r="AN9" i="3"/>
  <c r="AO9" i="3" s="1"/>
  <c r="AO6" i="3"/>
  <c r="M7" i="2"/>
  <c r="M8" i="2"/>
  <c r="M11" i="2"/>
  <c r="M12" i="2"/>
  <c r="M13" i="2"/>
  <c r="M14" i="2"/>
  <c r="M15" i="2"/>
  <c r="M6" i="2"/>
  <c r="N7" i="2"/>
  <c r="N8" i="2"/>
  <c r="N11" i="2"/>
  <c r="N12" i="2"/>
  <c r="N13" i="2"/>
  <c r="N14" i="2"/>
  <c r="N15" i="2"/>
  <c r="N6" i="2"/>
  <c r="C21" i="3"/>
  <c r="O6" i="2"/>
  <c r="AD6" i="2" s="1"/>
  <c r="I7" i="4" l="1"/>
  <c r="L7" i="4" s="1"/>
  <c r="I8" i="4"/>
  <c r="I9" i="4"/>
  <c r="I10" i="4"/>
  <c r="I11" i="4"/>
  <c r="I12" i="4"/>
  <c r="I13" i="4"/>
  <c r="I14" i="4"/>
  <c r="I15" i="4"/>
  <c r="I6" i="4"/>
  <c r="L6" i="4" s="1"/>
  <c r="P9" i="2"/>
  <c r="U9" i="2" s="1"/>
  <c r="AG9" i="2" s="1"/>
  <c r="AH9" i="2" s="1"/>
  <c r="AI9" i="2" s="1"/>
  <c r="P11" i="2"/>
  <c r="U11" i="2" s="1"/>
  <c r="AG11" i="2" s="1"/>
  <c r="AH11" i="2" s="1"/>
  <c r="AI11" i="2" s="1"/>
  <c r="Q9" i="2"/>
  <c r="AC9" i="2" s="1"/>
  <c r="AE9" i="2" s="1"/>
  <c r="Q15" i="2"/>
  <c r="AC15" i="2" s="1"/>
  <c r="AE15" i="2" s="1"/>
  <c r="Q10" i="2"/>
  <c r="AC10" i="2" s="1"/>
  <c r="AE10" i="2" s="1"/>
  <c r="P10" i="2"/>
  <c r="Q8" i="2"/>
  <c r="AC8" i="2" s="1"/>
  <c r="AE8" i="2" s="1"/>
  <c r="P8" i="2"/>
  <c r="U8" i="2" s="1"/>
  <c r="AG8" i="2" s="1"/>
  <c r="AH8" i="2" s="1"/>
  <c r="AI8" i="2" s="1"/>
  <c r="Q14" i="2"/>
  <c r="AC14" i="2" s="1"/>
  <c r="AE14" i="2" s="1"/>
  <c r="P14" i="2"/>
  <c r="U14" i="2" s="1"/>
  <c r="AG14" i="2" s="1"/>
  <c r="AH14" i="2" s="1"/>
  <c r="AI14" i="2" s="1"/>
  <c r="Q11" i="2"/>
  <c r="AC11" i="2" s="1"/>
  <c r="AE11" i="2" s="1"/>
  <c r="P7" i="2"/>
  <c r="U7" i="2" s="1"/>
  <c r="Q7" i="2"/>
  <c r="AC7" i="2" s="1"/>
  <c r="AE7" i="2" s="1"/>
  <c r="AG10" i="2"/>
  <c r="AH10" i="2" s="1"/>
  <c r="AI10" i="2" s="1"/>
  <c r="AG7" i="2"/>
  <c r="AH7" i="2" s="1"/>
  <c r="AI7" i="2" s="1"/>
  <c r="AG15" i="2"/>
  <c r="AH15" i="2" s="1"/>
  <c r="P15" i="2"/>
  <c r="Q12" i="2"/>
  <c r="AC12" i="2" s="1"/>
  <c r="AE12" i="2" s="1"/>
  <c r="Q13" i="2"/>
  <c r="AC13" i="2" s="1"/>
  <c r="P13" i="2"/>
  <c r="U13" i="2" s="1"/>
  <c r="AG13" i="2" s="1"/>
  <c r="AH13" i="2" s="1"/>
  <c r="AI13" i="2" s="1"/>
  <c r="P12" i="2"/>
  <c r="U12" i="2" s="1"/>
  <c r="AG12" i="2" s="1"/>
  <c r="AH12" i="2" s="1"/>
  <c r="AI12" i="2" s="1"/>
  <c r="P6" i="2"/>
  <c r="Q6" i="2"/>
  <c r="AC6" i="2" s="1"/>
  <c r="AE6" i="2" s="1"/>
  <c r="AK10" i="2" l="1"/>
  <c r="AK14" i="2"/>
  <c r="AK7" i="2"/>
  <c r="U6" i="2"/>
  <c r="AG6" i="2" s="1"/>
  <c r="AH6" i="2" s="1"/>
  <c r="AK15" i="2"/>
  <c r="AK11" i="2"/>
  <c r="AK8" i="2"/>
  <c r="AI15" i="2"/>
  <c r="AK9" i="2"/>
  <c r="AK13" i="2"/>
  <c r="AE13" i="2"/>
  <c r="AK12" i="2"/>
  <c r="AI6" i="2" l="1"/>
  <c r="AK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tc={0E96A165-CFC1-4D79-9D4F-B995CC101162}</author>
    <author>tc={BFCF777E-B95F-4565-9D71-42D690251BDC}</author>
    <author>tc={5C7EBF5C-47F4-4897-9819-F4A4B736E088}</author>
    <author>tc={21DEAF99-E944-4D6B-833D-41A5C3D8D35D}</author>
  </authors>
  <commentList>
    <comment ref="AK4" authorId="0" shapeId="0" xr:uid="{0E96A165-CFC1-4D79-9D4F-B995CC101162}">
      <text>
        <t>[Threaded comment]
Your version of Excel allows you to read this threaded comment; however, any edits to it will get removed if the file is opened in a newer version of Excel. Learn more: https://go.microsoft.com/fwlink/?linkid=870924
Comment:
    Tuition minus faculty expense.</t>
      </text>
    </comment>
    <comment ref="C5" authorId="1" shapeId="0" xr:uid="{BFCF777E-B95F-4565-9D71-42D690251BDC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the user to enter notes or specific sections.</t>
      </text>
    </comment>
    <comment ref="D5" authorId="2" shapeId="0" xr:uid="{5C7EBF5C-47F4-4897-9819-F4A4B736E08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field is ignored for FTF on Overload</t>
      </text>
    </comment>
    <comment ref="E5" authorId="3" shapeId="0" xr:uid="{21DEAF99-E944-4D6B-833D-41A5C3D8D35D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Estimated student enrollment numbers for this course.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tc={AFC407B9-CD12-4246-9A77-997345F6D2EC}</author>
    <author>tc={504B15AD-C22B-4475-A32E-B031AEF8C2A3}</author>
    <author>tc={255537C4-097B-4117-905F-F9BDC767520D}</author>
  </authors>
  <commentList>
    <comment ref="C5" authorId="0" shapeId="0" xr:uid="{AFC407B9-CD12-4246-9A77-997345F6D2EC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the user to enter notes.</t>
      </text>
    </comment>
    <comment ref="D5" authorId="1" shapeId="0" xr:uid="{504B15AD-C22B-4475-A32E-B031AEF8C2A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field is ignored for FTF on Overload</t>
      </text>
    </comment>
    <comment ref="E5" authorId="2" shapeId="0" xr:uid="{255537C4-097B-4117-905F-F9BDC767520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hours the instructor is teaching in the department. For FTF on overload, this should ONLY include the instructional hours for courses taught on Overload - this should NOT include the courses taught on load.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tc={42075970-AF0F-4214-8362-8C1BC5B0E605}</author>
    <author>tc={1A2B5A40-A549-4CA5-9B77-B3BF35A82E0E}</author>
    <author>tc={82525675-6682-458C-BDF5-D467978F10F3}</author>
    <author>tc={105B5C55-F90B-411C-AC8D-00FE5E0601DE}</author>
  </authors>
  <commentList>
    <comment ref="AF5" authorId="0" shapeId="0" xr:uid="{42075970-AF0F-4214-8362-8C1BC5B0E60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Clock Hour</t>
      </text>
    </comment>
    <comment ref="BB5" authorId="1" shapeId="0" xr:uid="{1A2B5A40-A549-4CA5-9B77-B3BF35A82E0E}">
      <text>
        <t>[Threaded comment]
Your version of Excel allows you to read this threaded comment; however, any edits to it will get removed if the file is opened in a newer version of Excel. Learn more: https://go.microsoft.com/fwlink/?linkid=870924
Comment:
    Instructional hours taught per week in the department.</t>
      </text>
    </comment>
    <comment ref="C27" authorId="2" shapeId="0" xr:uid="{82525675-6682-458C-BDF5-D467978F10F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from the Business Office (Christy Owen) as of 6/5/2025.</t>
      </text>
    </comment>
    <comment ref="C33" authorId="3" shapeId="0" xr:uid="{105B5C55-F90B-411C-AC8D-00FE5E0601D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from the Business Office (Christy Owen) as of 6/5/2025.</t>
      </text>
    </comment>
  </commentList>
</comments>
</file>

<file path=xl/sharedStrings.xml><?xml version="1.0" encoding="utf-8"?>
<sst xmlns="http://schemas.openxmlformats.org/spreadsheetml/2006/main" count="332" uniqueCount="68">
  <si>
    <t>Tuition-Based Course Cost Estimator</t>
  </si>
  <si>
    <t>Update only the green boxes</t>
  </si>
  <si>
    <t>This tool provides estimates only</t>
  </si>
  <si>
    <t>TERM CLOCK HOURS BY INSTRUCTIONAL TYPE</t>
  </si>
  <si>
    <t>Lecture</t>
  </si>
  <si>
    <t>Lab</t>
  </si>
  <si>
    <t>Lecture/Lab</t>
  </si>
  <si>
    <t>Total
Clock Hours</t>
  </si>
  <si>
    <t>Total
ILUs</t>
  </si>
  <si>
    <t>Total
Credits</t>
  </si>
  <si>
    <t>FTF
Regular</t>
  </si>
  <si>
    <t>FTF Overload</t>
  </si>
  <si>
    <t>CCCAF</t>
  </si>
  <si>
    <t>REVENUE</t>
  </si>
  <si>
    <t>EXPENSE</t>
  </si>
  <si>
    <t>Estimated
Net</t>
  </si>
  <si>
    <t>Faculty Type</t>
  </si>
  <si>
    <t>Notes</t>
  </si>
  <si>
    <t>Pay Level</t>
  </si>
  <si>
    <t>Est. Enrollment</t>
  </si>
  <si>
    <t>Clock Hours</t>
  </si>
  <si>
    <t>ILUs</t>
  </si>
  <si>
    <t>Credits</t>
  </si>
  <si>
    <t>Tuition</t>
  </si>
  <si>
    <t>FTE</t>
  </si>
  <si>
    <t>Total</t>
  </si>
  <si>
    <t>Faculty</t>
  </si>
  <si>
    <t>Indirect</t>
  </si>
  <si>
    <t>Full Time Faculty</t>
  </si>
  <si>
    <t>Associate Faculty</t>
  </si>
  <si>
    <t>11-Week Course Office Hours Estimator</t>
  </si>
  <si>
    <t>Weekly Instructional Hours</t>
  </si>
  <si>
    <t>2 to 5</t>
  </si>
  <si>
    <t>FTF On Overload</t>
  </si>
  <si>
    <t>Types of Faculty</t>
  </si>
  <si>
    <t>Conversion to Credits from Hours by Instructional Type</t>
  </si>
  <si>
    <t>ILU Conversion by Instructional Type</t>
  </si>
  <si>
    <t>Cost by Faculty Level/Step and Instructional Type</t>
  </si>
  <si>
    <t>Full Time Faculty ILU Conversion by Instructional Type</t>
  </si>
  <si>
    <t>Office Hours</t>
  </si>
  <si>
    <t>2025-26</t>
  </si>
  <si>
    <t>Hours</t>
  </si>
  <si>
    <t>Instructional Type</t>
  </si>
  <si>
    <t>ILU Conversion</t>
  </si>
  <si>
    <t>Group</t>
  </si>
  <si>
    <t>Level/Step</t>
  </si>
  <si>
    <t>Per Clock Hour</t>
  </si>
  <si>
    <t>Est Wage-based Benefits</t>
  </si>
  <si>
    <t>Est Health Benefits</t>
  </si>
  <si>
    <t>Total Cost</t>
  </si>
  <si>
    <t>Salary</t>
  </si>
  <si>
    <t>Wage-based Benefits</t>
  </si>
  <si>
    <t>Median Health Benefits</t>
  </si>
  <si>
    <t xml:space="preserve">Annual </t>
  </si>
  <si>
    <t>Per ILU</t>
  </si>
  <si>
    <t>Per OP Hour</t>
  </si>
  <si>
    <t>Estimated Health Benefits*</t>
  </si>
  <si>
    <t>Instr. Hours</t>
  </si>
  <si>
    <t>6 to 8</t>
  </si>
  <si>
    <t>9 to 11</t>
  </si>
  <si>
    <t>12 and above</t>
  </si>
  <si>
    <t>Per Credit Student Costs</t>
  </si>
  <si>
    <t>* Only 120 Associate Faculty members are eligible for health insurance each year. This % matches the Business Office's approach to budgeting for Associate Faculty benefits</t>
  </si>
  <si>
    <t>Tuition per Credit</t>
  </si>
  <si>
    <t>Per Credit Fee</t>
  </si>
  <si>
    <t>Total Per Credit Cost</t>
  </si>
  <si>
    <t>Indirect Rate</t>
  </si>
  <si>
    <t>Value of 1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</si>
</sst>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7" xfId="0" applyBorder="1"/>
    <xf numFmtId="0" fontId="2" fillId="0" borderId="1" xfId="0" applyFont="1" applyBorder="1"/>
    <xf numFmtId="0" fontId="2" fillId="0" borderId="9" xfId="0" applyFont="1" applyBorder="1"/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6" xfId="2" applyNumberFormat="1" applyFont="1" applyBorder="1" applyAlignment="1">
      <alignment horizontal="center"/>
    </xf>
    <xf numFmtId="2" fontId="0" fillId="0" borderId="8" xfId="2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3" fillId="0" borderId="0" xfId="0" applyFont="1"/>
    <xf numFmtId="0" fontId="0" fillId="3" borderId="1" xfId="0" applyFill="1" applyBorder="1" applyAlignment="1">
      <alignment horizontal="center"/>
    </xf>
    <xf numFmtId="0" fontId="0" fillId="0" borderId="6" xfId="0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0" fillId="0" borderId="19" xfId="0" applyBorder="1"/>
    <xf numFmtId="0" fontId="0" fillId="0" borderId="18" xfId="0" applyBorder="1"/>
    <xf numFmtId="0" fontId="0" fillId="0" borderId="13" xfId="0" applyBorder="1"/>
    <xf numFmtId="0" fontId="0" fillId="0" borderId="20" xfId="0" applyBorder="1"/>
    <xf numFmtId="0" fontId="0" fillId="0" borderId="14" xfId="0" applyBorder="1"/>
    <xf numFmtId="0" fontId="4" fillId="0" borderId="18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6" xfId="0" applyNumberFormat="1" applyBorder="1"/>
    <xf numFmtId="44" fontId="0" fillId="0" borderId="8" xfId="0" applyNumberFormat="1" applyBorder="1"/>
    <xf numFmtId="2" fontId="0" fillId="3" borderId="1" xfId="0" applyNumberForma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4" borderId="0" xfId="0" applyFill="1"/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44" fontId="0" fillId="5" borderId="13" xfId="1" applyFont="1" applyFill="1" applyBorder="1"/>
    <xf numFmtId="44" fontId="0" fillId="5" borderId="14" xfId="1" applyFont="1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44" fontId="0" fillId="0" borderId="13" xfId="1" applyFont="1" applyBorder="1"/>
    <xf numFmtId="44" fontId="0" fillId="0" borderId="20" xfId="1" applyFont="1" applyBorder="1"/>
    <xf numFmtId="44" fontId="0" fillId="0" borderId="14" xfId="1" applyFont="1" applyBorder="1"/>
    <xf numFmtId="1" fontId="0" fillId="3" borderId="1" xfId="0" applyNumberForma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44" fontId="2" fillId="6" borderId="31" xfId="0" applyNumberFormat="1" applyFont="1" applyFill="1" applyBorder="1"/>
    <xf numFmtId="0" fontId="5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2" fillId="7" borderId="31" xfId="0" applyNumberFormat="1" applyFont="1" applyFill="1" applyBorder="1"/>
    <xf numFmtId="164" fontId="0" fillId="3" borderId="1" xfId="0" applyNumberForma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2" fillId="0" borderId="18" xfId="0" applyFont="1" applyBorder="1"/>
    <xf numFmtId="44" fontId="0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9" xfId="0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5" fontId="0" fillId="0" borderId="0" xfId="1" applyNumberFormat="1" applyFont="1" applyBorder="1" applyAlignment="1">
      <alignment horizontal="left"/>
    </xf>
    <xf numFmtId="165" fontId="0" fillId="0" borderId="6" xfId="1" applyNumberFormat="1" applyFont="1" applyFill="1" applyBorder="1" applyAlignment="1">
      <alignment horizontal="center"/>
    </xf>
    <xf numFmtId="165" fontId="0" fillId="0" borderId="11" xfId="1" applyNumberFormat="1" applyFont="1" applyBorder="1" applyAlignment="1">
      <alignment horizontal="left"/>
    </xf>
    <xf numFmtId="165" fontId="0" fillId="0" borderId="8" xfId="1" applyNumberFormat="1" applyFont="1" applyFill="1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2" fillId="0" borderId="9" xfId="0" applyFont="1" applyBorder="1" applyAlignment="1">
      <alignment horizontal="center"/>
    </xf>
    <xf numFmtId="44" fontId="1" fillId="0" borderId="6" xfId="1" applyFont="1" applyBorder="1"/>
    <xf numFmtId="44" fontId="1" fillId="0" borderId="8" xfId="1" applyFont="1" applyBorder="1"/>
    <xf numFmtId="44" fontId="0" fillId="8" borderId="11" xfId="1" applyFont="1" applyFill="1" applyBorder="1"/>
    <xf numFmtId="0" fontId="0" fillId="8" borderId="11" xfId="0" applyFill="1" applyBorder="1" applyAlignment="1">
      <alignment horizontal="left"/>
    </xf>
    <xf numFmtId="44" fontId="0" fillId="0" borderId="0" xfId="1" applyFont="1" applyFill="1" applyBorder="1"/>
    <xf numFmtId="0" fontId="7" fillId="0" borderId="0" xfId="0" applyFont="1"/>
    <xf numFmtId="44" fontId="0" fillId="0" borderId="11" xfId="1" applyFont="1" applyFill="1" applyBorder="1"/>
    <xf numFmtId="0" fontId="2" fillId="5" borderId="23" xfId="0" applyFont="1" applyFill="1" applyBorder="1" applyAlignment="1">
      <alignment horizontal="center"/>
    </xf>
    <xf numFmtId="44" fontId="0" fillId="0" borderId="0" xfId="1" applyFont="1" applyBorder="1" applyAlignment="1">
      <alignment horizontal="left"/>
    </xf>
    <xf numFmtId="0" fontId="0" fillId="0" borderId="8" xfId="0" applyBorder="1"/>
    <xf numFmtId="0" fontId="2" fillId="0" borderId="10" xfId="0" applyFont="1" applyBorder="1"/>
    <xf numFmtId="44" fontId="0" fillId="0" borderId="1" xfId="1" applyFont="1" applyBorder="1"/>
    <xf numFmtId="44" fontId="0" fillId="0" borderId="0" xfId="0" applyNumberFormat="1"/>
    <xf numFmtId="0" fontId="2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left"/>
    </xf>
    <xf numFmtId="44" fontId="0" fillId="0" borderId="35" xfId="1" applyFont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8" borderId="40" xfId="0" applyFill="1" applyBorder="1" applyAlignment="1">
      <alignment horizontal="left"/>
    </xf>
    <xf numFmtId="44" fontId="0" fillId="0" borderId="40" xfId="1" applyFont="1" applyBorder="1" applyAlignment="1">
      <alignment horizontal="left"/>
    </xf>
    <xf numFmtId="44" fontId="0" fillId="8" borderId="41" xfId="0" applyNumberFormat="1" applyFill="1" applyBorder="1"/>
    <xf numFmtId="0" fontId="2" fillId="0" borderId="4" xfId="0" applyFont="1" applyBorder="1" applyAlignment="1">
      <alignment horizontal="center"/>
    </xf>
    <xf numFmtId="0" fontId="8" fillId="0" borderId="0" xfId="0" applyFont="1"/>
    <xf numFmtId="0" fontId="2" fillId="0" borderId="33" xfId="0" applyFont="1" applyBorder="1" applyAlignment="1">
      <alignment horizontal="center" wrapText="1"/>
    </xf>
    <xf numFmtId="44" fontId="0" fillId="0" borderId="35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40" xfId="1" applyFont="1" applyFill="1" applyBorder="1" applyAlignment="1">
      <alignment horizontal="center"/>
    </xf>
    <xf numFmtId="165" fontId="0" fillId="0" borderId="36" xfId="0" applyNumberFormat="1" applyBorder="1"/>
    <xf numFmtId="165" fontId="0" fillId="0" borderId="38" xfId="0" applyNumberFormat="1" applyBorder="1"/>
    <xf numFmtId="0" fontId="6" fillId="6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hley Sears" id="{D9998C32-5342-4869-98C7-183321E0A992}" userId="S::ashley.sears@clackamas.edu::afba9bb3-cacf-4fa5-ba3d-179648c4e5f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K4" dT="2025-01-16T18:11:49.99" personId="{D9998C32-5342-4869-98C7-183321E0A992}" id="{0E96A165-CFC1-4D79-9D4F-B995CC101162}">
    <text>Tuition minus faculty expense.</text>
  </threadedComment>
  <threadedComment ref="C5" dT="2025-12-09T19:23:44.11" personId="{D9998C32-5342-4869-98C7-183321E0A992}" id="{BFCF777E-B95F-4565-9D71-42D690251BDC}">
    <text>For the user to enter notes or specific sections.</text>
  </threadedComment>
  <threadedComment ref="D5" dT="2024-12-04T02:35:38.45" personId="{D9998C32-5342-4869-98C7-183321E0A992}" id="{5C7EBF5C-47F4-4897-9819-F4A4B736E088}">
    <text>This field is ignored for FTF on Overload</text>
  </threadedComment>
  <threadedComment ref="E5" dT="2024-11-21T03:27:43.80" personId="{D9998C32-5342-4869-98C7-183321E0A992}" id="{21DEAF99-E944-4D6B-833D-41A5C3D8D35D}">
    <text>Estimated student enrollment numbers for this course.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12-09T19:23:44.11" personId="{D9998C32-5342-4869-98C7-183321E0A992}" id="{AFC407B9-CD12-4246-9A77-997345F6D2EC}">
    <text>For the user to enter notes.</text>
  </threadedComment>
  <threadedComment ref="D5" dT="2024-12-04T02:35:38.45" personId="{D9998C32-5342-4869-98C7-183321E0A992}" id="{504B15AD-C22B-4475-A32E-B031AEF8C2A3}">
    <text>This field is ignored for FTF on Overload</text>
  </threadedComment>
  <threadedComment ref="E5" dT="2024-11-21T03:27:43.80" personId="{D9998C32-5342-4869-98C7-183321E0A992}" id="{255537C4-097B-4117-905F-F9BDC767520D}">
    <text xml:space="preserve">Number of hours the instructor is teaching in the department. For FTF on overload, this should ONLY include the instructional hours for courses taught on Overload - this should NOT include the courses taught on load.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F5" dT="2026-01-16T18:21:46.26" personId="{D9998C32-5342-4869-98C7-183321E0A992}" id="{42075970-AF0F-4214-8362-8C1BC5B0E605}">
    <text>Per Clock Hour</text>
  </threadedComment>
  <threadedComment ref="BB5" dT="2026-02-04T00:19:50.56" personId="{D9998C32-5342-4869-98C7-183321E0A992}" id="{1A2B5A40-A549-4CA5-9B77-B3BF35A82E0E}">
    <text>Instructional hours taught per week in the department.</text>
  </threadedComment>
  <threadedComment ref="C27" dT="2025-06-05T20:09:32.00" personId="{D9998C32-5342-4869-98C7-183321E0A992}" id="{82525675-6682-458C-BDF5-D467978F10F3}">
    <text>This is from the Business Office (Christy Owen) as of 6/5/2025.</text>
  </threadedComment>
  <threadedComment ref="C33" dT="2025-06-05T20:09:06.83" personId="{D9998C32-5342-4869-98C7-183321E0A992}" id="{105B5C55-F90B-411C-AC8D-00FE5E0601DE}">
    <text>This is from the Business Office (Christy Owen) as of 6/5/2025.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1021-6A65-4FE9-8AB0-5066DC33EB44}">
  <dimension ref="A1:AK267"/>
  <sheetViews>
    <sheetView tabSelected="1" zoomScale="145" zoomScaleNormal="145" workbookViewId="0">
      <pane xSplit="3" topLeftCell="D1" activePane="topRight" state="frozen"/>
      <selection pane="topRight" activeCell="B6" sqref="B6"/>
    </sheetView>
  </sheetViews>
  <sheetFormatPr defaultRowHeight="14.4" x14ac:dyDescent="0.3"/>
  <cols>
    <col min="2" max="2" width="20.33203125" customWidth="1"/>
    <col min="3" max="3" width="24" customWidth="1"/>
    <col min="4" max="4" width="11.6640625" customWidth="1"/>
    <col min="5" max="6" width="14.6640625" customWidth="1"/>
    <col min="7" max="8" width="11.6640625" hidden="1" customWidth="1"/>
    <col min="9" max="9" width="11.6640625" customWidth="1"/>
    <col min="10" max="10" width="10.88671875" hidden="1" customWidth="1"/>
    <col min="11" max="11" width="11.6640625" hidden="1" customWidth="1"/>
    <col min="12" max="12" width="11.6640625" customWidth="1"/>
    <col min="13" max="13" width="10" hidden="1" customWidth="1"/>
    <col min="14" max="14" width="11.33203125" hidden="1" customWidth="1"/>
    <col min="15" max="15" width="11.6640625" style="23" hidden="1" customWidth="1"/>
    <col min="16" max="16" width="11.33203125" hidden="1" customWidth="1"/>
    <col min="17" max="17" width="10.5546875" hidden="1" customWidth="1"/>
    <col min="18" max="18" width="1.44140625" customWidth="1"/>
    <col min="19" max="19" width="1.44140625" style="43" customWidth="1"/>
    <col min="20" max="20" width="1.44140625" customWidth="1"/>
    <col min="21" max="21" width="14.5546875" hidden="1" customWidth="1"/>
    <col min="22" max="27" width="11.88671875" hidden="1" customWidth="1"/>
    <col min="28" max="28" width="12.44140625" hidden="1" customWidth="1"/>
    <col min="29" max="29" width="11.6640625" customWidth="1"/>
    <col min="30" max="30" width="11.6640625" hidden="1" customWidth="1"/>
    <col min="31" max="31" width="15.109375" hidden="1" customWidth="1"/>
    <col min="32" max="32" width="2.6640625" customWidth="1"/>
    <col min="33" max="33" width="13.5546875" customWidth="1"/>
    <col min="34" max="34" width="13.5546875" hidden="1" customWidth="1"/>
    <col min="35" max="35" width="14" hidden="1" customWidth="1"/>
    <col min="36" max="36" width="2.5546875" customWidth="1"/>
    <col min="37" max="37" width="13.5546875" bestFit="1" customWidth="1"/>
  </cols>
  <sheetData>
    <row r="1" spans="1:37" x14ac:dyDescent="0.3">
      <c r="A1" s="1" t="s">
        <v>0</v>
      </c>
      <c r="O1"/>
    </row>
    <row r="2" spans="1:37" x14ac:dyDescent="0.3">
      <c r="A2" s="21" t="s">
        <v>1</v>
      </c>
      <c r="O2"/>
    </row>
    <row r="3" spans="1:37" ht="15" thickBot="1" x14ac:dyDescent="0.35">
      <c r="A3" s="83" t="s">
        <v>2</v>
      </c>
      <c r="F3" s="108" t="s">
        <v>3</v>
      </c>
      <c r="G3" s="108"/>
      <c r="H3" s="108"/>
      <c r="I3" s="108"/>
      <c r="J3" s="108"/>
      <c r="K3" s="108"/>
      <c r="L3" s="108"/>
      <c r="M3" s="108"/>
      <c r="N3" s="108"/>
      <c r="O3" s="19"/>
    </row>
    <row r="4" spans="1:37" ht="15" thickBot="1" x14ac:dyDescent="0.35">
      <c r="A4" s="21"/>
      <c r="F4" s="113" t="s">
        <v>4</v>
      </c>
      <c r="G4" s="113"/>
      <c r="H4" s="113"/>
      <c r="I4" s="113" t="s">
        <v>5</v>
      </c>
      <c r="J4" s="113"/>
      <c r="K4" s="113"/>
      <c r="L4" s="113" t="s">
        <v>6</v>
      </c>
      <c r="M4" s="113"/>
      <c r="N4" s="113"/>
      <c r="O4" s="109" t="s">
        <v>7</v>
      </c>
      <c r="P4" s="109" t="s">
        <v>8</v>
      </c>
      <c r="Q4" s="109" t="s">
        <v>9</v>
      </c>
      <c r="U4" s="111" t="s">
        <v>10</v>
      </c>
      <c r="V4" s="118" t="s">
        <v>11</v>
      </c>
      <c r="W4" s="119"/>
      <c r="X4" s="120"/>
      <c r="Y4" s="118" t="s">
        <v>12</v>
      </c>
      <c r="Z4" s="119"/>
      <c r="AA4" s="120"/>
      <c r="AC4" s="114" t="s">
        <v>13</v>
      </c>
      <c r="AD4" s="115"/>
      <c r="AE4" s="116"/>
      <c r="AG4" s="114" t="s">
        <v>14</v>
      </c>
      <c r="AH4" s="115"/>
      <c r="AI4" s="117"/>
      <c r="AK4" s="121" t="s">
        <v>15</v>
      </c>
    </row>
    <row r="5" spans="1:37" x14ac:dyDescent="0.3">
      <c r="A5" s="21"/>
      <c r="B5" s="57" t="s">
        <v>16</v>
      </c>
      <c r="C5" s="57" t="s">
        <v>17</v>
      </c>
      <c r="D5" s="57" t="s">
        <v>18</v>
      </c>
      <c r="E5" s="57" t="s">
        <v>19</v>
      </c>
      <c r="F5" s="58" t="s">
        <v>20</v>
      </c>
      <c r="G5" s="59" t="s">
        <v>21</v>
      </c>
      <c r="H5" s="59" t="s">
        <v>22</v>
      </c>
      <c r="I5" s="58" t="s">
        <v>20</v>
      </c>
      <c r="J5" s="59" t="s">
        <v>21</v>
      </c>
      <c r="K5" s="59" t="s">
        <v>22</v>
      </c>
      <c r="L5" s="58" t="s">
        <v>20</v>
      </c>
      <c r="M5" s="59" t="s">
        <v>21</v>
      </c>
      <c r="N5" s="59" t="s">
        <v>22</v>
      </c>
      <c r="O5" s="110"/>
      <c r="P5" s="110"/>
      <c r="Q5" s="110"/>
      <c r="U5" s="112"/>
      <c r="V5" s="48" t="s">
        <v>4</v>
      </c>
      <c r="W5" s="9" t="s">
        <v>5</v>
      </c>
      <c r="X5" s="49" t="s">
        <v>6</v>
      </c>
      <c r="Y5" s="48" t="s">
        <v>4</v>
      </c>
      <c r="Z5" s="9" t="s">
        <v>5</v>
      </c>
      <c r="AA5" s="49" t="s">
        <v>6</v>
      </c>
      <c r="AC5" s="44" t="s">
        <v>23</v>
      </c>
      <c r="AD5" s="45" t="s">
        <v>24</v>
      </c>
      <c r="AE5" s="54" t="s">
        <v>25</v>
      </c>
      <c r="AG5" s="44" t="s">
        <v>26</v>
      </c>
      <c r="AH5" s="45" t="s">
        <v>27</v>
      </c>
      <c r="AI5" s="54" t="s">
        <v>25</v>
      </c>
      <c r="AK5" s="122"/>
    </row>
    <row r="6" spans="1:37" ht="15" thickBot="1" x14ac:dyDescent="0.35">
      <c r="A6" s="21"/>
      <c r="B6" s="56"/>
      <c r="C6" s="56"/>
      <c r="D6" s="6"/>
      <c r="E6" s="6"/>
      <c r="F6" s="6"/>
      <c r="G6" s="40"/>
      <c r="H6" s="53"/>
      <c r="I6" s="6"/>
      <c r="J6" s="40"/>
      <c r="K6" s="22"/>
      <c r="L6" s="6"/>
      <c r="M6" s="40">
        <f>L6*Lookups!$V$8/11</f>
        <v>0</v>
      </c>
      <c r="N6" s="22">
        <f>IFERROR(VLOOKUP(L6,Lookups!$P$5:$Q$68,2,FALSE),0)</f>
        <v>0</v>
      </c>
      <c r="O6" s="22">
        <f t="shared" ref="O6:O15" si="0">F6+I6+L6</f>
        <v>0</v>
      </c>
      <c r="P6" s="61">
        <f t="shared" ref="P6:P15" si="1">G6+J6+M6</f>
        <v>0</v>
      </c>
      <c r="Q6" s="53">
        <f t="shared" ref="Q6:Q15" si="2">H6+K6+N6</f>
        <v>0</v>
      </c>
      <c r="U6" s="50">
        <f>IF(B6="Full Time Faculty",(VLOOKUP(D6,Lookups!$AJ$5:$AO$9,6,FALSE)*P6),0)</f>
        <v>0</v>
      </c>
      <c r="V6" s="50">
        <f>IF(B6="FTF On Overload",(F6*Lookups!$AF$21),0)</f>
        <v>0</v>
      </c>
      <c r="W6" s="51">
        <f>IF(B6="FTF On Overload",(I6*Lookups!$AF$21),0)</f>
        <v>0</v>
      </c>
      <c r="X6" s="52">
        <f>IF(B6="FTF On Overload",(L6*Lookups!$AF$21),0)</f>
        <v>0</v>
      </c>
      <c r="Y6" s="50">
        <f>IF(B6="Associate Faculty",VLOOKUP(D6,Lookups!$AB$6:$AF$10,5,FALSE)*F6,0)</f>
        <v>0</v>
      </c>
      <c r="Z6" s="51">
        <f>IF(B6="Associate Faculty",VLOOKUP(D6,Lookups!$AB$11:$AF$15,5,FALSE)*I6,0)</f>
        <v>0</v>
      </c>
      <c r="AA6" s="52">
        <f>IF(B6="Associate Faculty",VLOOKUP(D6,Lookups!$AB$16:$AF$20,5,FALSE)*L6,0)</f>
        <v>0</v>
      </c>
      <c r="AC6" s="46">
        <f>E6*Q6*Lookups!$C$21</f>
        <v>0</v>
      </c>
      <c r="AD6" s="47">
        <f>(O6*E6/510)*Lookups!$C$33</f>
        <v>0</v>
      </c>
      <c r="AE6" s="55">
        <f>AC6+AD6</f>
        <v>0</v>
      </c>
      <c r="AG6" s="46">
        <f>SUM(U6:AA6)</f>
        <v>0</v>
      </c>
      <c r="AH6" s="47">
        <f>AG6*Lookups!$C$27</f>
        <v>0</v>
      </c>
      <c r="AI6" s="55">
        <f>SUM(AG6:AH6)</f>
        <v>0</v>
      </c>
      <c r="AK6" s="60">
        <f>AC6-AG6</f>
        <v>0</v>
      </c>
    </row>
    <row r="7" spans="1:37" ht="15" thickBot="1" x14ac:dyDescent="0.35">
      <c r="B7" s="56"/>
      <c r="C7" s="56"/>
      <c r="D7" s="6"/>
      <c r="E7" s="6"/>
      <c r="F7" s="6"/>
      <c r="G7" s="40"/>
      <c r="H7" s="53"/>
      <c r="I7" s="6"/>
      <c r="J7" s="40"/>
      <c r="K7" s="22"/>
      <c r="L7" s="6"/>
      <c r="M7" s="40">
        <f>L7*Lookups!$V$8/11</f>
        <v>0</v>
      </c>
      <c r="N7" s="22">
        <f>IFERROR(VLOOKUP(L7,Lookups!$P$5:$Q$68,2,FALSE),0)</f>
        <v>0</v>
      </c>
      <c r="O7" s="22">
        <f t="shared" si="0"/>
        <v>0</v>
      </c>
      <c r="P7" s="61">
        <f t="shared" si="1"/>
        <v>0</v>
      </c>
      <c r="Q7" s="53">
        <f t="shared" si="2"/>
        <v>0</v>
      </c>
      <c r="U7" s="50">
        <f>IF(B7="Full Time Faculty",(VLOOKUP(D7,Lookups!$AJ$5:$AO$9,6,FALSE)*P7),0)</f>
        <v>0</v>
      </c>
      <c r="V7" s="50">
        <f>IF(B7="FTF On Overload",(F7*Lookups!$AF$21),0)</f>
        <v>0</v>
      </c>
      <c r="W7" s="51">
        <f>IF(B7="FTF On Overload",(I7*Lookups!$AF$21),0)</f>
        <v>0</v>
      </c>
      <c r="X7" s="52">
        <f>IF(B7="FTF On Overload",(L7*Lookups!$AF$21),0)</f>
        <v>0</v>
      </c>
      <c r="Y7" s="50">
        <f>IF(B7="Associate Faculty",VLOOKUP(D7,Lookups!$AB$6:$AF$10,5,FALSE)*F7,0)</f>
        <v>0</v>
      </c>
      <c r="Z7" s="51">
        <f>IF(B7="Associate Faculty",VLOOKUP(D7,Lookups!$AB$11:$AF$15,5,FALSE)*I7,0)</f>
        <v>0</v>
      </c>
      <c r="AA7" s="52">
        <f>IF(B7="Associate Faculty",VLOOKUP(D7,Lookups!$AB$16:$AF$20,5,FALSE)*L7,0)</f>
        <v>0</v>
      </c>
      <c r="AC7" s="46">
        <f>E7*Q7*Lookups!$C$21</f>
        <v>0</v>
      </c>
      <c r="AD7" s="47">
        <f>(O7*E7/510)*Lookups!$C$33</f>
        <v>0</v>
      </c>
      <c r="AE7" s="55">
        <f t="shared" ref="AE7:AE15" si="3">AC7+AD7</f>
        <v>0</v>
      </c>
      <c r="AG7" s="46">
        <f t="shared" ref="AG7:AG15" si="4">SUM(U7:AA7)</f>
        <v>0</v>
      </c>
      <c r="AH7" s="47">
        <f>AG7*Lookups!$C$27</f>
        <v>0</v>
      </c>
      <c r="AI7" s="55">
        <f t="shared" ref="AI7:AI15" si="5">SUM(AG7:AH7)</f>
        <v>0</v>
      </c>
      <c r="AK7" s="60">
        <f t="shared" ref="AK7:AK15" si="6">AC7-AG7</f>
        <v>0</v>
      </c>
    </row>
    <row r="8" spans="1:37" ht="15" thickBot="1" x14ac:dyDescent="0.35">
      <c r="B8" s="56"/>
      <c r="C8" s="56"/>
      <c r="D8" s="6"/>
      <c r="E8" s="6"/>
      <c r="F8" s="6"/>
      <c r="G8" s="40"/>
      <c r="H8" s="53"/>
      <c r="I8" s="6"/>
      <c r="J8" s="40"/>
      <c r="K8" s="22"/>
      <c r="L8" s="6"/>
      <c r="M8" s="40">
        <f>L8*Lookups!$V$8/11</f>
        <v>0</v>
      </c>
      <c r="N8" s="22">
        <f>IFERROR(VLOOKUP(L8,Lookups!$P$5:$Q$68,2,FALSE),0)</f>
        <v>0</v>
      </c>
      <c r="O8" s="22">
        <f t="shared" si="0"/>
        <v>0</v>
      </c>
      <c r="P8" s="61">
        <f t="shared" si="1"/>
        <v>0</v>
      </c>
      <c r="Q8" s="53">
        <f t="shared" si="2"/>
        <v>0</v>
      </c>
      <c r="U8" s="50">
        <f>IF(B8="Full Time Faculty",(VLOOKUP(D8,Lookups!$AJ$5:$AO$9,6,FALSE)*P8),0)</f>
        <v>0</v>
      </c>
      <c r="V8" s="50">
        <f>IF(B8="FTF On Overload",(F8*Lookups!$AF$21),0)</f>
        <v>0</v>
      </c>
      <c r="W8" s="51">
        <f>IF(B8="FTF On Overload",(I8*Lookups!$AF$21),0)</f>
        <v>0</v>
      </c>
      <c r="X8" s="52">
        <f>IF(B8="FTF On Overload",(L8*Lookups!$AF$21),0)</f>
        <v>0</v>
      </c>
      <c r="Y8" s="50">
        <f>IF(B8="Associate Faculty",VLOOKUP(D8,Lookups!$AB$6:$AF$10,5,FALSE)*F8,0)</f>
        <v>0</v>
      </c>
      <c r="Z8" s="51">
        <f>IF(B8="Associate Faculty",VLOOKUP(D8,Lookups!$AB$11:$AF$15,5,FALSE)*I8,0)</f>
        <v>0</v>
      </c>
      <c r="AA8" s="52">
        <f>IF(B8="Associate Faculty",VLOOKUP(D8,Lookups!$AB$16:$AF$20,5,FALSE)*L8,0)</f>
        <v>0</v>
      </c>
      <c r="AC8" s="46">
        <f>E8*Q8*Lookups!$C$21</f>
        <v>0</v>
      </c>
      <c r="AD8" s="47">
        <f>(O8*E8/510)*Lookups!$C$33</f>
        <v>0</v>
      </c>
      <c r="AE8" s="55">
        <f t="shared" si="3"/>
        <v>0</v>
      </c>
      <c r="AG8" s="46">
        <f t="shared" si="4"/>
        <v>0</v>
      </c>
      <c r="AH8" s="47">
        <f>AG8*Lookups!$C$27</f>
        <v>0</v>
      </c>
      <c r="AI8" s="55">
        <f t="shared" si="5"/>
        <v>0</v>
      </c>
      <c r="AK8" s="60">
        <f t="shared" si="6"/>
        <v>0</v>
      </c>
    </row>
    <row r="9" spans="1:37" ht="15" thickBot="1" x14ac:dyDescent="0.35">
      <c r="B9" s="56"/>
      <c r="C9" s="56"/>
      <c r="D9" s="6"/>
      <c r="E9" s="6"/>
      <c r="F9" s="6"/>
      <c r="G9" s="40"/>
      <c r="H9" s="53"/>
      <c r="I9" s="6"/>
      <c r="J9" s="40"/>
      <c r="K9" s="22"/>
      <c r="L9" s="6"/>
      <c r="M9" s="40">
        <f>L9*Lookups!$V$8/11</f>
        <v>0</v>
      </c>
      <c r="N9" s="22">
        <f>IFERROR(VLOOKUP(L9,Lookups!$P$5:$Q$68,2,FALSE),0)</f>
        <v>0</v>
      </c>
      <c r="O9" s="22">
        <f t="shared" si="0"/>
        <v>0</v>
      </c>
      <c r="P9" s="61">
        <f t="shared" si="1"/>
        <v>0</v>
      </c>
      <c r="Q9" s="53">
        <f t="shared" si="2"/>
        <v>0</v>
      </c>
      <c r="U9" s="50">
        <f>IF(B9="Full Time Faculty",(VLOOKUP(D9,Lookups!$AJ$5:$AO$9,6,FALSE)*P9),0)</f>
        <v>0</v>
      </c>
      <c r="V9" s="50">
        <f>IF(B9="FTF On Overload",(F9*Lookups!$AF$21),0)</f>
        <v>0</v>
      </c>
      <c r="W9" s="51">
        <f>IF(B9="FTF On Overload",(I9*Lookups!$AF$21),0)</f>
        <v>0</v>
      </c>
      <c r="X9" s="52">
        <f>IF(B9="FTF On Overload",(L9*Lookups!$AF$21),0)</f>
        <v>0</v>
      </c>
      <c r="Y9" s="50">
        <f>IF(B9="Associate Faculty",VLOOKUP(D9,Lookups!$AB$6:$AF$10,5,FALSE)*F9,0)</f>
        <v>0</v>
      </c>
      <c r="Z9" s="51">
        <f>IF(B9="Associate Faculty",VLOOKUP(D9,Lookups!$AB$11:$AF$15,5,FALSE)*I9,0)</f>
        <v>0</v>
      </c>
      <c r="AA9" s="52">
        <f>IF(B9="Associate Faculty",VLOOKUP(D9,Lookups!$AB$16:$AF$20,5,FALSE)*L9,0)</f>
        <v>0</v>
      </c>
      <c r="AC9" s="46">
        <f>E9*Q9*Lookups!$C$21</f>
        <v>0</v>
      </c>
      <c r="AD9" s="47">
        <f>(O9*E9/510)*Lookups!$C$33</f>
        <v>0</v>
      </c>
      <c r="AE9" s="55">
        <f t="shared" si="3"/>
        <v>0</v>
      </c>
      <c r="AG9" s="46">
        <f t="shared" si="4"/>
        <v>0</v>
      </c>
      <c r="AH9" s="47">
        <f>AG9*Lookups!$C$27</f>
        <v>0</v>
      </c>
      <c r="AI9" s="55">
        <f t="shared" si="5"/>
        <v>0</v>
      </c>
      <c r="AK9" s="60">
        <f t="shared" si="6"/>
        <v>0</v>
      </c>
    </row>
    <row r="10" spans="1:37" ht="15" thickBot="1" x14ac:dyDescent="0.35">
      <c r="B10" s="56"/>
      <c r="C10" s="56"/>
      <c r="D10" s="6"/>
      <c r="E10" s="6"/>
      <c r="F10" s="6"/>
      <c r="G10" s="40"/>
      <c r="H10" s="53"/>
      <c r="I10" s="6"/>
      <c r="J10" s="40"/>
      <c r="K10" s="22"/>
      <c r="L10" s="6"/>
      <c r="M10" s="40">
        <f>L10*Lookups!$V$8/11</f>
        <v>0</v>
      </c>
      <c r="N10" s="22">
        <f>IFERROR(VLOOKUP(L10,Lookups!$P$5:$Q$68,2,FALSE),0)</f>
        <v>0</v>
      </c>
      <c r="O10" s="22">
        <f t="shared" si="0"/>
        <v>0</v>
      </c>
      <c r="P10" s="61">
        <f t="shared" si="1"/>
        <v>0</v>
      </c>
      <c r="Q10" s="53">
        <f t="shared" si="2"/>
        <v>0</v>
      </c>
      <c r="U10" s="50">
        <f>IF(B10="Full Time Faculty",(VLOOKUP(D10,Lookups!$AJ$5:$AO$9,6,FALSE)*P10),0)</f>
        <v>0</v>
      </c>
      <c r="V10" s="50">
        <f>IF(B10="FTF On Overload",(F10*Lookups!$AF$21),0)</f>
        <v>0</v>
      </c>
      <c r="W10" s="51">
        <f>IF(B10="FTF On Overload",(I10*Lookups!$AF$21),0)</f>
        <v>0</v>
      </c>
      <c r="X10" s="52">
        <f>IF(B10="FTF On Overload",(L10*Lookups!$AF$21),0)</f>
        <v>0</v>
      </c>
      <c r="Y10" s="50">
        <f>IF(B10="Associate Faculty",VLOOKUP(D10,Lookups!$AB$6:$AF$10,5,FALSE)*F10,0)</f>
        <v>0</v>
      </c>
      <c r="Z10" s="51">
        <f>IF(B10="Associate Faculty",VLOOKUP(D10,Lookups!$AB$11:$AF$15,5,FALSE)*I10,0)</f>
        <v>0</v>
      </c>
      <c r="AA10" s="52">
        <f>IF(B10="Associate Faculty",VLOOKUP(D10,Lookups!$AB$16:$AF$20,5,FALSE)*L10,0)</f>
        <v>0</v>
      </c>
      <c r="AC10" s="46">
        <f>E10*Q10*Lookups!$C$21</f>
        <v>0</v>
      </c>
      <c r="AD10" s="47">
        <f>(O10*E10/510)*Lookups!$C$33</f>
        <v>0</v>
      </c>
      <c r="AE10" s="55">
        <f t="shared" si="3"/>
        <v>0</v>
      </c>
      <c r="AG10" s="46">
        <f t="shared" si="4"/>
        <v>0</v>
      </c>
      <c r="AH10" s="47">
        <f>AG10*Lookups!$C$27</f>
        <v>0</v>
      </c>
      <c r="AI10" s="55">
        <f t="shared" si="5"/>
        <v>0</v>
      </c>
      <c r="AK10" s="60">
        <f t="shared" si="6"/>
        <v>0</v>
      </c>
    </row>
    <row r="11" spans="1:37" ht="15" thickBot="1" x14ac:dyDescent="0.35">
      <c r="B11" s="56"/>
      <c r="C11" s="56"/>
      <c r="D11" s="6"/>
      <c r="E11" s="6"/>
      <c r="F11" s="6"/>
      <c r="G11" s="40"/>
      <c r="H11" s="53"/>
      <c r="I11" s="6"/>
      <c r="J11" s="40"/>
      <c r="K11" s="22"/>
      <c r="L11" s="6"/>
      <c r="M11" s="40">
        <f>L11*Lookups!$V$8/11</f>
        <v>0</v>
      </c>
      <c r="N11" s="22">
        <f>IFERROR(VLOOKUP(L11,Lookups!$P$5:$Q$68,2,FALSE),0)</f>
        <v>0</v>
      </c>
      <c r="O11" s="22">
        <f t="shared" si="0"/>
        <v>0</v>
      </c>
      <c r="P11" s="61">
        <f t="shared" si="1"/>
        <v>0</v>
      </c>
      <c r="Q11" s="53">
        <f t="shared" si="2"/>
        <v>0</v>
      </c>
      <c r="U11" s="50">
        <f>IF(B11="Full Time Faculty",(VLOOKUP(D11,Lookups!$AJ$5:$AO$9,6,FALSE)*P11),0)</f>
        <v>0</v>
      </c>
      <c r="V11" s="50">
        <f>IF(B11="FTF On Overload",(F11*Lookups!$AF$21),0)</f>
        <v>0</v>
      </c>
      <c r="W11" s="51">
        <f>IF(B11="FTF On Overload",(I11*Lookups!$AF$21),0)</f>
        <v>0</v>
      </c>
      <c r="X11" s="52">
        <f>IF(B11="FTF On Overload",(L11*Lookups!$AF$21),0)</f>
        <v>0</v>
      </c>
      <c r="Y11" s="50">
        <f>IF(B11="Associate Faculty",VLOOKUP(D11,Lookups!$AB$6:$AF$10,5,FALSE)*F11,0)</f>
        <v>0</v>
      </c>
      <c r="Z11" s="51">
        <f>IF(B11="Associate Faculty",VLOOKUP(D11,Lookups!$AB$11:$AF$15,5,FALSE)*I11,0)</f>
        <v>0</v>
      </c>
      <c r="AA11" s="52">
        <f>IF(B11="Associate Faculty",VLOOKUP(D11,Lookups!$AB$16:$AF$20,5,FALSE)*L11,0)</f>
        <v>0</v>
      </c>
      <c r="AC11" s="46">
        <f>E11*Q11*Lookups!$C$21</f>
        <v>0</v>
      </c>
      <c r="AD11" s="47">
        <f>(O11*E11/510)*Lookups!$C$33</f>
        <v>0</v>
      </c>
      <c r="AE11" s="55">
        <f t="shared" si="3"/>
        <v>0</v>
      </c>
      <c r="AG11" s="46">
        <f t="shared" si="4"/>
        <v>0</v>
      </c>
      <c r="AH11" s="47">
        <f>AG11*Lookups!$C$27</f>
        <v>0</v>
      </c>
      <c r="AI11" s="55">
        <f t="shared" si="5"/>
        <v>0</v>
      </c>
      <c r="AK11" s="60">
        <f t="shared" si="6"/>
        <v>0</v>
      </c>
    </row>
    <row r="12" spans="1:37" ht="15" thickBot="1" x14ac:dyDescent="0.35">
      <c r="B12" s="56"/>
      <c r="C12" s="56"/>
      <c r="D12" s="6"/>
      <c r="E12" s="6"/>
      <c r="F12" s="6"/>
      <c r="G12" s="40"/>
      <c r="H12" s="53"/>
      <c r="I12" s="6"/>
      <c r="J12" s="40"/>
      <c r="K12" s="22"/>
      <c r="L12" s="6"/>
      <c r="M12" s="40">
        <f>L12*Lookups!$V$8/11</f>
        <v>0</v>
      </c>
      <c r="N12" s="22">
        <f>IFERROR(VLOOKUP(L12,Lookups!$P$5:$Q$68,2,FALSE),0)</f>
        <v>0</v>
      </c>
      <c r="O12" s="22">
        <f t="shared" si="0"/>
        <v>0</v>
      </c>
      <c r="P12" s="61">
        <f t="shared" si="1"/>
        <v>0</v>
      </c>
      <c r="Q12" s="53">
        <f t="shared" si="2"/>
        <v>0</v>
      </c>
      <c r="U12" s="50">
        <f>IF(B12="Full Time Faculty",(VLOOKUP(D12,Lookups!$AJ$5:$AO$9,6,FALSE)*P12),0)</f>
        <v>0</v>
      </c>
      <c r="V12" s="50">
        <f>IF(B12="FTF On Overload",(F12*Lookups!$AF$21),0)</f>
        <v>0</v>
      </c>
      <c r="W12" s="51">
        <f>IF(B12="FTF On Overload",(I12*Lookups!$AF$21),0)</f>
        <v>0</v>
      </c>
      <c r="X12" s="52">
        <f>IF(B12="FTF On Overload",(L12*Lookups!$AF$21),0)</f>
        <v>0</v>
      </c>
      <c r="Y12" s="50">
        <f>IF(B12="Associate Faculty",VLOOKUP(D12,Lookups!$AB$6:$AF$10,5,FALSE)*F12,0)</f>
        <v>0</v>
      </c>
      <c r="Z12" s="51">
        <f>IF(B12="Associate Faculty",VLOOKUP(D12,Lookups!$AB$11:$AF$15,5,FALSE)*I12,0)</f>
        <v>0</v>
      </c>
      <c r="AA12" s="52">
        <f>IF(B12="Associate Faculty",VLOOKUP(D12,Lookups!$AB$16:$AF$20,5,FALSE)*L12,0)</f>
        <v>0</v>
      </c>
      <c r="AC12" s="46">
        <f>E12*Q12*Lookups!$C$21</f>
        <v>0</v>
      </c>
      <c r="AD12" s="47">
        <f>(O12*E12/510)*Lookups!$C$33</f>
        <v>0</v>
      </c>
      <c r="AE12" s="55">
        <f t="shared" si="3"/>
        <v>0</v>
      </c>
      <c r="AG12" s="46">
        <f t="shared" si="4"/>
        <v>0</v>
      </c>
      <c r="AH12" s="47">
        <f>AG12*Lookups!$C$27</f>
        <v>0</v>
      </c>
      <c r="AI12" s="55">
        <f t="shared" si="5"/>
        <v>0</v>
      </c>
      <c r="AK12" s="60">
        <f t="shared" si="6"/>
        <v>0</v>
      </c>
    </row>
    <row r="13" spans="1:37" ht="15" thickBot="1" x14ac:dyDescent="0.35">
      <c r="B13" s="56"/>
      <c r="C13" s="56"/>
      <c r="D13" s="6"/>
      <c r="E13" s="6"/>
      <c r="F13" s="6"/>
      <c r="G13" s="40"/>
      <c r="H13" s="53"/>
      <c r="I13" s="6"/>
      <c r="J13" s="40"/>
      <c r="K13" s="22"/>
      <c r="L13" s="6"/>
      <c r="M13" s="40">
        <f>L13*Lookups!$V$8/11</f>
        <v>0</v>
      </c>
      <c r="N13" s="22">
        <f>IFERROR(VLOOKUP(L13,Lookups!$P$5:$Q$68,2,FALSE),0)</f>
        <v>0</v>
      </c>
      <c r="O13" s="22">
        <f t="shared" si="0"/>
        <v>0</v>
      </c>
      <c r="P13" s="61">
        <f t="shared" si="1"/>
        <v>0</v>
      </c>
      <c r="Q13" s="53">
        <f t="shared" si="2"/>
        <v>0</v>
      </c>
      <c r="U13" s="50">
        <f>IF(B13="Full Time Faculty",(VLOOKUP(D13,Lookups!$AJ$5:$AO$9,6,FALSE)*P13),0)</f>
        <v>0</v>
      </c>
      <c r="V13" s="50">
        <f>IF(B13="FTF On Overload",(F13*Lookups!$AF$21),0)</f>
        <v>0</v>
      </c>
      <c r="W13" s="51">
        <f>IF(B13="FTF On Overload",(I13*Lookups!$AF$21),0)</f>
        <v>0</v>
      </c>
      <c r="X13" s="52">
        <f>IF(B13="FTF On Overload",(L13*Lookups!$AF$21),0)</f>
        <v>0</v>
      </c>
      <c r="Y13" s="50">
        <f>IF(B13="Associate Faculty",VLOOKUP(D13,Lookups!$AB$6:$AF$10,5,FALSE)*F13,0)</f>
        <v>0</v>
      </c>
      <c r="Z13" s="51">
        <f>IF(B13="Associate Faculty",VLOOKUP(D13,Lookups!$AB$11:$AF$15,5,FALSE)*I13,0)</f>
        <v>0</v>
      </c>
      <c r="AA13" s="52">
        <f>IF(B13="Associate Faculty",VLOOKUP(D13,Lookups!$AB$16:$AF$20,5,FALSE)*L13,0)</f>
        <v>0</v>
      </c>
      <c r="AC13" s="46">
        <f>E13*Q13*Lookups!$C$21</f>
        <v>0</v>
      </c>
      <c r="AD13" s="47">
        <f>(O13*E13/510)*Lookups!$C$33</f>
        <v>0</v>
      </c>
      <c r="AE13" s="55">
        <f t="shared" si="3"/>
        <v>0</v>
      </c>
      <c r="AG13" s="46">
        <f t="shared" si="4"/>
        <v>0</v>
      </c>
      <c r="AH13" s="47">
        <f>AG13*Lookups!$C$27</f>
        <v>0</v>
      </c>
      <c r="AI13" s="55">
        <f t="shared" si="5"/>
        <v>0</v>
      </c>
      <c r="AK13" s="60">
        <f t="shared" si="6"/>
        <v>0</v>
      </c>
    </row>
    <row r="14" spans="1:37" ht="15" thickBot="1" x14ac:dyDescent="0.35">
      <c r="B14" s="56"/>
      <c r="C14" s="56"/>
      <c r="D14" s="6"/>
      <c r="E14" s="6"/>
      <c r="F14" s="6"/>
      <c r="G14" s="40"/>
      <c r="H14" s="53"/>
      <c r="I14" s="6"/>
      <c r="J14" s="40"/>
      <c r="K14" s="22"/>
      <c r="L14" s="6"/>
      <c r="M14" s="40">
        <f>L14*Lookups!$V$8/11</f>
        <v>0</v>
      </c>
      <c r="N14" s="22">
        <f>IFERROR(VLOOKUP(L14,Lookups!$P$5:$Q$68,2,FALSE),0)</f>
        <v>0</v>
      </c>
      <c r="O14" s="22">
        <f t="shared" si="0"/>
        <v>0</v>
      </c>
      <c r="P14" s="61">
        <f t="shared" si="1"/>
        <v>0</v>
      </c>
      <c r="Q14" s="53">
        <f t="shared" si="2"/>
        <v>0</v>
      </c>
      <c r="U14" s="50">
        <f>IF(B14="Full Time Faculty",(VLOOKUP(D14,Lookups!$AJ$5:$AO$9,6,FALSE)*P14),0)</f>
        <v>0</v>
      </c>
      <c r="V14" s="50">
        <f>IF(B14="FTF On Overload",(F14*Lookups!$AF$21),0)</f>
        <v>0</v>
      </c>
      <c r="W14" s="51">
        <f>IF(B14="FTF On Overload",(I14*Lookups!$AF$21),0)</f>
        <v>0</v>
      </c>
      <c r="X14" s="52">
        <f>IF(B14="FTF On Overload",(L14*Lookups!$AF$21),0)</f>
        <v>0</v>
      </c>
      <c r="Y14" s="50">
        <f>IF(B14="Associate Faculty",VLOOKUP(D14,Lookups!$AB$6:$AF$10,5,FALSE)*F14,0)</f>
        <v>0</v>
      </c>
      <c r="Z14" s="51">
        <f>IF(B14="Associate Faculty",VLOOKUP(D14,Lookups!$AB$11:$AF$15,5,FALSE)*I14,0)</f>
        <v>0</v>
      </c>
      <c r="AA14" s="52">
        <f>IF(B14="Associate Faculty",VLOOKUP(D14,Lookups!$AB$16:$AF$20,5,FALSE)*L14,0)</f>
        <v>0</v>
      </c>
      <c r="AC14" s="46">
        <f>E14*Q14*Lookups!$C$21</f>
        <v>0</v>
      </c>
      <c r="AD14" s="47">
        <f>(O14*E14/510)*Lookups!$C$33</f>
        <v>0</v>
      </c>
      <c r="AE14" s="55">
        <f t="shared" si="3"/>
        <v>0</v>
      </c>
      <c r="AG14" s="46">
        <f t="shared" si="4"/>
        <v>0</v>
      </c>
      <c r="AH14" s="47">
        <f>AG14*Lookups!$C$27</f>
        <v>0</v>
      </c>
      <c r="AI14" s="55">
        <f t="shared" si="5"/>
        <v>0</v>
      </c>
      <c r="AK14" s="60">
        <f t="shared" si="6"/>
        <v>0</v>
      </c>
    </row>
    <row r="15" spans="1:37" ht="15" thickBot="1" x14ac:dyDescent="0.35">
      <c r="B15" s="56"/>
      <c r="C15" s="56"/>
      <c r="D15" s="6"/>
      <c r="E15" s="6"/>
      <c r="F15" s="6"/>
      <c r="G15" s="40"/>
      <c r="H15" s="53"/>
      <c r="I15" s="6"/>
      <c r="J15" s="40"/>
      <c r="K15" s="22"/>
      <c r="L15" s="6"/>
      <c r="M15" s="40">
        <f>L15*Lookups!$V$8/11</f>
        <v>0</v>
      </c>
      <c r="N15" s="22">
        <f>IFERROR(VLOOKUP(L15,Lookups!$P$5:$Q$68,2,FALSE),0)</f>
        <v>0</v>
      </c>
      <c r="O15" s="22">
        <f t="shared" si="0"/>
        <v>0</v>
      </c>
      <c r="P15" s="61">
        <f t="shared" si="1"/>
        <v>0</v>
      </c>
      <c r="Q15" s="53">
        <f t="shared" si="2"/>
        <v>0</v>
      </c>
      <c r="U15" s="50">
        <f>IF(B15="Full Time Faculty",(VLOOKUP(D15,Lookups!$AJ$5:$AO$9,6,FALSE)*P15),0)</f>
        <v>0</v>
      </c>
      <c r="V15" s="50">
        <f>IF(B15="FTF On Overload",(F15*Lookups!$AF$21),0)</f>
        <v>0</v>
      </c>
      <c r="W15" s="51">
        <f>IF(B15="FTF On Overload",(I15*Lookups!$AF$21),0)</f>
        <v>0</v>
      </c>
      <c r="X15" s="52">
        <f>IF(B15="FTF On Overload",(L15*Lookups!$AF$21),0)</f>
        <v>0</v>
      </c>
      <c r="Y15" s="50">
        <f>IF(B15="Associate Faculty",VLOOKUP(D15,Lookups!$AB$6:$AF$10,5,FALSE)*F15,0)</f>
        <v>0</v>
      </c>
      <c r="Z15" s="51">
        <f>IF(B15="Associate Faculty",VLOOKUP(D15,Lookups!$AB$11:$AF$15,5,FALSE)*I15,0)</f>
        <v>0</v>
      </c>
      <c r="AA15" s="52">
        <f>IF(B15="Associate Faculty",VLOOKUP(D15,Lookups!$AB$16:$AF$20,5,FALSE)*L15,0)</f>
        <v>0</v>
      </c>
      <c r="AC15" s="46">
        <f>E15*Q15*Lookups!$C$21</f>
        <v>0</v>
      </c>
      <c r="AD15" s="47">
        <f>(O15*E15/510)*Lookups!$C$33</f>
        <v>0</v>
      </c>
      <c r="AE15" s="55">
        <f t="shared" si="3"/>
        <v>0</v>
      </c>
      <c r="AG15" s="46">
        <f t="shared" si="4"/>
        <v>0</v>
      </c>
      <c r="AH15" s="47">
        <f>AG15*Lookups!$C$27</f>
        <v>0</v>
      </c>
      <c r="AI15" s="55">
        <f t="shared" si="5"/>
        <v>0</v>
      </c>
      <c r="AK15" s="60">
        <f t="shared" si="6"/>
        <v>0</v>
      </c>
    </row>
    <row r="16" spans="1:37" x14ac:dyDescent="0.3">
      <c r="O16"/>
    </row>
    <row r="17" spans="15:15" x14ac:dyDescent="0.3">
      <c r="O17"/>
    </row>
    <row r="18" spans="15:15" x14ac:dyDescent="0.3">
      <c r="O18"/>
    </row>
    <row r="19" spans="15:15" x14ac:dyDescent="0.3">
      <c r="O19"/>
    </row>
    <row r="20" spans="15:15" x14ac:dyDescent="0.3">
      <c r="O20"/>
    </row>
    <row r="21" spans="15:15" x14ac:dyDescent="0.3">
      <c r="O21"/>
    </row>
    <row r="22" spans="15:15" x14ac:dyDescent="0.3">
      <c r="O22"/>
    </row>
    <row r="23" spans="15:15" x14ac:dyDescent="0.3">
      <c r="O23"/>
    </row>
    <row r="24" spans="15:15" x14ac:dyDescent="0.3">
      <c r="O24"/>
    </row>
    <row r="25" spans="15:15" x14ac:dyDescent="0.3">
      <c r="O25"/>
    </row>
    <row r="26" spans="15:15" x14ac:dyDescent="0.3">
      <c r="O26"/>
    </row>
    <row r="27" spans="15:15" x14ac:dyDescent="0.3">
      <c r="O27"/>
    </row>
    <row r="28" spans="15:15" x14ac:dyDescent="0.3">
      <c r="O28"/>
    </row>
    <row r="29" spans="15:15" x14ac:dyDescent="0.3">
      <c r="O29"/>
    </row>
    <row r="30" spans="15:15" x14ac:dyDescent="0.3">
      <c r="O30"/>
    </row>
    <row r="31" spans="15:15" x14ac:dyDescent="0.3">
      <c r="O31"/>
    </row>
    <row r="32" spans="15:15" x14ac:dyDescent="0.3">
      <c r="O32"/>
    </row>
    <row r="33" spans="15:15" x14ac:dyDescent="0.3">
      <c r="O33"/>
    </row>
    <row r="34" spans="15:15" x14ac:dyDescent="0.3">
      <c r="O34"/>
    </row>
    <row r="35" spans="15:15" x14ac:dyDescent="0.3">
      <c r="O35"/>
    </row>
    <row r="36" spans="15:15" x14ac:dyDescent="0.3">
      <c r="O36"/>
    </row>
    <row r="37" spans="15:15" x14ac:dyDescent="0.3">
      <c r="O37"/>
    </row>
    <row r="38" spans="15:15" x14ac:dyDescent="0.3">
      <c r="O38"/>
    </row>
    <row r="39" spans="15:15" x14ac:dyDescent="0.3">
      <c r="O39"/>
    </row>
    <row r="40" spans="15:15" x14ac:dyDescent="0.3">
      <c r="O40"/>
    </row>
    <row r="41" spans="15:15" x14ac:dyDescent="0.3">
      <c r="O41"/>
    </row>
    <row r="42" spans="15:15" x14ac:dyDescent="0.3">
      <c r="O42"/>
    </row>
    <row r="43" spans="15:15" x14ac:dyDescent="0.3">
      <c r="O43"/>
    </row>
    <row r="44" spans="15:15" x14ac:dyDescent="0.3">
      <c r="O44"/>
    </row>
    <row r="45" spans="15:15" x14ac:dyDescent="0.3">
      <c r="O45"/>
    </row>
    <row r="46" spans="15:15" x14ac:dyDescent="0.3">
      <c r="O46"/>
    </row>
    <row r="47" spans="15:15" x14ac:dyDescent="0.3">
      <c r="O47"/>
    </row>
    <row r="48" spans="15:15" x14ac:dyDescent="0.3">
      <c r="O48"/>
    </row>
    <row r="49" spans="15:15" x14ac:dyDescent="0.3">
      <c r="O49"/>
    </row>
    <row r="50" spans="15:15" x14ac:dyDescent="0.3">
      <c r="O50"/>
    </row>
    <row r="51" spans="15:15" x14ac:dyDescent="0.3">
      <c r="O51"/>
    </row>
    <row r="52" spans="15:15" x14ac:dyDescent="0.3">
      <c r="O52"/>
    </row>
    <row r="53" spans="15:15" x14ac:dyDescent="0.3">
      <c r="O53"/>
    </row>
    <row r="54" spans="15:15" x14ac:dyDescent="0.3">
      <c r="O54"/>
    </row>
    <row r="55" spans="15:15" x14ac:dyDescent="0.3">
      <c r="O55"/>
    </row>
    <row r="56" spans="15:15" x14ac:dyDescent="0.3">
      <c r="O56"/>
    </row>
    <row r="57" spans="15:15" x14ac:dyDescent="0.3">
      <c r="O57"/>
    </row>
    <row r="58" spans="15:15" x14ac:dyDescent="0.3">
      <c r="O58"/>
    </row>
    <row r="59" spans="15:15" x14ac:dyDescent="0.3">
      <c r="O59"/>
    </row>
    <row r="60" spans="15:15" x14ac:dyDescent="0.3">
      <c r="O60"/>
    </row>
    <row r="61" spans="15:15" x14ac:dyDescent="0.3">
      <c r="O61"/>
    </row>
    <row r="62" spans="15:15" x14ac:dyDescent="0.3">
      <c r="O62"/>
    </row>
    <row r="63" spans="15:15" x14ac:dyDescent="0.3">
      <c r="O63"/>
    </row>
    <row r="64" spans="15:15" x14ac:dyDescent="0.3">
      <c r="O64"/>
    </row>
    <row r="65" spans="15:15" x14ac:dyDescent="0.3">
      <c r="O65"/>
    </row>
    <row r="66" spans="15:15" x14ac:dyDescent="0.3">
      <c r="O66"/>
    </row>
    <row r="67" spans="15:15" x14ac:dyDescent="0.3">
      <c r="O67"/>
    </row>
    <row r="68" spans="15:15" x14ac:dyDescent="0.3">
      <c r="O68"/>
    </row>
    <row r="69" spans="15:15" x14ac:dyDescent="0.3">
      <c r="O69"/>
    </row>
    <row r="70" spans="15:15" x14ac:dyDescent="0.3">
      <c r="O70"/>
    </row>
    <row r="71" spans="15:15" x14ac:dyDescent="0.3">
      <c r="O71"/>
    </row>
    <row r="72" spans="15:15" x14ac:dyDescent="0.3">
      <c r="O72"/>
    </row>
    <row r="73" spans="15:15" x14ac:dyDescent="0.3">
      <c r="O73"/>
    </row>
    <row r="74" spans="15:15" x14ac:dyDescent="0.3">
      <c r="O74"/>
    </row>
    <row r="75" spans="15:15" x14ac:dyDescent="0.3">
      <c r="O75"/>
    </row>
    <row r="76" spans="15:15" x14ac:dyDescent="0.3">
      <c r="O76"/>
    </row>
    <row r="77" spans="15:15" x14ac:dyDescent="0.3">
      <c r="O77"/>
    </row>
    <row r="78" spans="15:15" x14ac:dyDescent="0.3">
      <c r="O78"/>
    </row>
    <row r="79" spans="15:15" x14ac:dyDescent="0.3">
      <c r="O79"/>
    </row>
    <row r="80" spans="15:15" x14ac:dyDescent="0.3">
      <c r="O80"/>
    </row>
    <row r="81" spans="15:15" x14ac:dyDescent="0.3">
      <c r="O81"/>
    </row>
    <row r="82" spans="15:15" x14ac:dyDescent="0.3">
      <c r="O82"/>
    </row>
    <row r="83" spans="15:15" x14ac:dyDescent="0.3">
      <c r="O83"/>
    </row>
    <row r="84" spans="15:15" x14ac:dyDescent="0.3">
      <c r="O84"/>
    </row>
    <row r="85" spans="15:15" x14ac:dyDescent="0.3">
      <c r="O85"/>
    </row>
    <row r="86" spans="15:15" x14ac:dyDescent="0.3">
      <c r="O86"/>
    </row>
    <row r="87" spans="15:15" x14ac:dyDescent="0.3">
      <c r="O87"/>
    </row>
    <row r="88" spans="15:15" x14ac:dyDescent="0.3">
      <c r="O88"/>
    </row>
    <row r="89" spans="15:15" x14ac:dyDescent="0.3">
      <c r="O89"/>
    </row>
    <row r="90" spans="15:15" x14ac:dyDescent="0.3">
      <c r="O90"/>
    </row>
    <row r="91" spans="15:15" x14ac:dyDescent="0.3">
      <c r="O91"/>
    </row>
    <row r="92" spans="15:15" x14ac:dyDescent="0.3">
      <c r="O92"/>
    </row>
    <row r="93" spans="15:15" x14ac:dyDescent="0.3">
      <c r="O93"/>
    </row>
    <row r="94" spans="15:15" x14ac:dyDescent="0.3">
      <c r="O94"/>
    </row>
    <row r="95" spans="15:15" x14ac:dyDescent="0.3">
      <c r="O95"/>
    </row>
    <row r="96" spans="15:15" x14ac:dyDescent="0.3">
      <c r="O96"/>
    </row>
    <row r="97" spans="15:15" x14ac:dyDescent="0.3">
      <c r="O97"/>
    </row>
    <row r="98" spans="15:15" x14ac:dyDescent="0.3">
      <c r="O98"/>
    </row>
    <row r="99" spans="15:15" x14ac:dyDescent="0.3">
      <c r="O99"/>
    </row>
    <row r="100" spans="15:15" x14ac:dyDescent="0.3">
      <c r="O100"/>
    </row>
    <row r="101" spans="15:15" x14ac:dyDescent="0.3">
      <c r="O101"/>
    </row>
    <row r="102" spans="15:15" x14ac:dyDescent="0.3">
      <c r="O102"/>
    </row>
    <row r="103" spans="15:15" x14ac:dyDescent="0.3">
      <c r="O103"/>
    </row>
    <row r="104" spans="15:15" x14ac:dyDescent="0.3">
      <c r="O104"/>
    </row>
    <row r="105" spans="15:15" x14ac:dyDescent="0.3">
      <c r="O105"/>
    </row>
    <row r="106" spans="15:15" x14ac:dyDescent="0.3">
      <c r="O106"/>
    </row>
    <row r="107" spans="15:15" x14ac:dyDescent="0.3">
      <c r="O107"/>
    </row>
    <row r="108" spans="15:15" x14ac:dyDescent="0.3">
      <c r="O108"/>
    </row>
    <row r="109" spans="15:15" x14ac:dyDescent="0.3">
      <c r="O109"/>
    </row>
    <row r="110" spans="15:15" x14ac:dyDescent="0.3">
      <c r="O110"/>
    </row>
    <row r="111" spans="15:15" x14ac:dyDescent="0.3">
      <c r="O111"/>
    </row>
    <row r="112" spans="15:15" x14ac:dyDescent="0.3">
      <c r="O112"/>
    </row>
    <row r="113" spans="15:15" x14ac:dyDescent="0.3">
      <c r="O113"/>
    </row>
    <row r="114" spans="15:15" x14ac:dyDescent="0.3">
      <c r="O114"/>
    </row>
    <row r="115" spans="15:15" x14ac:dyDescent="0.3">
      <c r="O115"/>
    </row>
    <row r="116" spans="15:15" x14ac:dyDescent="0.3">
      <c r="O116"/>
    </row>
    <row r="117" spans="15:15" x14ac:dyDescent="0.3">
      <c r="O117"/>
    </row>
    <row r="118" spans="15:15" x14ac:dyDescent="0.3">
      <c r="O118"/>
    </row>
    <row r="119" spans="15:15" x14ac:dyDescent="0.3">
      <c r="O119"/>
    </row>
    <row r="120" spans="15:15" x14ac:dyDescent="0.3">
      <c r="O120"/>
    </row>
    <row r="121" spans="15:15" x14ac:dyDescent="0.3">
      <c r="O121"/>
    </row>
    <row r="122" spans="15:15" x14ac:dyDescent="0.3">
      <c r="O122"/>
    </row>
    <row r="123" spans="15:15" x14ac:dyDescent="0.3">
      <c r="O123"/>
    </row>
    <row r="124" spans="15:15" x14ac:dyDescent="0.3">
      <c r="O124"/>
    </row>
    <row r="125" spans="15:15" x14ac:dyDescent="0.3">
      <c r="O125"/>
    </row>
    <row r="126" spans="15:15" x14ac:dyDescent="0.3">
      <c r="O126"/>
    </row>
    <row r="127" spans="15:15" x14ac:dyDescent="0.3">
      <c r="O127"/>
    </row>
    <row r="128" spans="15:15" x14ac:dyDescent="0.3">
      <c r="O128"/>
    </row>
    <row r="129" spans="15:15" x14ac:dyDescent="0.3">
      <c r="O129"/>
    </row>
    <row r="130" spans="15:15" x14ac:dyDescent="0.3">
      <c r="O130"/>
    </row>
    <row r="131" spans="15:15" x14ac:dyDescent="0.3">
      <c r="O131"/>
    </row>
    <row r="132" spans="15:15" x14ac:dyDescent="0.3">
      <c r="O132"/>
    </row>
    <row r="133" spans="15:15" x14ac:dyDescent="0.3">
      <c r="O133"/>
    </row>
    <row r="134" spans="15:15" x14ac:dyDescent="0.3">
      <c r="O134"/>
    </row>
    <row r="135" spans="15:15" x14ac:dyDescent="0.3">
      <c r="O135"/>
    </row>
    <row r="136" spans="15:15" x14ac:dyDescent="0.3">
      <c r="O136"/>
    </row>
    <row r="137" spans="15:15" x14ac:dyDescent="0.3">
      <c r="O137"/>
    </row>
    <row r="138" spans="15:15" x14ac:dyDescent="0.3">
      <c r="O138"/>
    </row>
    <row r="139" spans="15:15" x14ac:dyDescent="0.3">
      <c r="O139"/>
    </row>
    <row r="140" spans="15:15" x14ac:dyDescent="0.3">
      <c r="O140"/>
    </row>
    <row r="141" spans="15:15" x14ac:dyDescent="0.3">
      <c r="O141"/>
    </row>
    <row r="142" spans="15:15" x14ac:dyDescent="0.3">
      <c r="O142"/>
    </row>
    <row r="143" spans="15:15" x14ac:dyDescent="0.3">
      <c r="O143"/>
    </row>
    <row r="144" spans="15:15" x14ac:dyDescent="0.3">
      <c r="O144"/>
    </row>
    <row r="145" spans="15:15" x14ac:dyDescent="0.3">
      <c r="O145"/>
    </row>
    <row r="146" spans="15:15" x14ac:dyDescent="0.3">
      <c r="O146"/>
    </row>
    <row r="147" spans="15:15" x14ac:dyDescent="0.3">
      <c r="O147"/>
    </row>
    <row r="148" spans="15:15" x14ac:dyDescent="0.3">
      <c r="O148"/>
    </row>
    <row r="149" spans="15:15" x14ac:dyDescent="0.3">
      <c r="O149"/>
    </row>
    <row r="150" spans="15:15" x14ac:dyDescent="0.3">
      <c r="O150"/>
    </row>
    <row r="151" spans="15:15" x14ac:dyDescent="0.3">
      <c r="O151"/>
    </row>
    <row r="152" spans="15:15" x14ac:dyDescent="0.3">
      <c r="O152"/>
    </row>
    <row r="153" spans="15:15" x14ac:dyDescent="0.3">
      <c r="O153"/>
    </row>
    <row r="154" spans="15:15" x14ac:dyDescent="0.3">
      <c r="O154"/>
    </row>
    <row r="155" spans="15:15" x14ac:dyDescent="0.3">
      <c r="O155"/>
    </row>
    <row r="156" spans="15:15" x14ac:dyDescent="0.3">
      <c r="O156"/>
    </row>
    <row r="157" spans="15:15" x14ac:dyDescent="0.3">
      <c r="O157"/>
    </row>
    <row r="158" spans="15:15" x14ac:dyDescent="0.3">
      <c r="O158"/>
    </row>
    <row r="159" spans="15:15" x14ac:dyDescent="0.3">
      <c r="O159"/>
    </row>
    <row r="160" spans="15:15" x14ac:dyDescent="0.3">
      <c r="O160"/>
    </row>
    <row r="161" spans="15:15" x14ac:dyDescent="0.3">
      <c r="O161"/>
    </row>
    <row r="162" spans="15:15" x14ac:dyDescent="0.3">
      <c r="O162"/>
    </row>
    <row r="163" spans="15:15" x14ac:dyDescent="0.3">
      <c r="O163"/>
    </row>
    <row r="164" spans="15:15" x14ac:dyDescent="0.3">
      <c r="O164"/>
    </row>
    <row r="165" spans="15:15" x14ac:dyDescent="0.3">
      <c r="O165"/>
    </row>
    <row r="166" spans="15:15" x14ac:dyDescent="0.3">
      <c r="O166"/>
    </row>
    <row r="167" spans="15:15" x14ac:dyDescent="0.3">
      <c r="O167"/>
    </row>
    <row r="168" spans="15:15" x14ac:dyDescent="0.3">
      <c r="O168"/>
    </row>
    <row r="169" spans="15:15" x14ac:dyDescent="0.3">
      <c r="O169"/>
    </row>
    <row r="170" spans="15:15" x14ac:dyDescent="0.3">
      <c r="O170"/>
    </row>
    <row r="171" spans="15:15" x14ac:dyDescent="0.3">
      <c r="O171"/>
    </row>
    <row r="172" spans="15:15" x14ac:dyDescent="0.3">
      <c r="O172"/>
    </row>
    <row r="173" spans="15:15" x14ac:dyDescent="0.3">
      <c r="O173"/>
    </row>
    <row r="174" spans="15:15" x14ac:dyDescent="0.3">
      <c r="O174"/>
    </row>
    <row r="175" spans="15:15" x14ac:dyDescent="0.3">
      <c r="O175"/>
    </row>
    <row r="176" spans="15:15" x14ac:dyDescent="0.3">
      <c r="O176"/>
    </row>
    <row r="177" spans="15:15" x14ac:dyDescent="0.3">
      <c r="O177"/>
    </row>
    <row r="178" spans="15:15" x14ac:dyDescent="0.3">
      <c r="O178"/>
    </row>
    <row r="179" spans="15:15" x14ac:dyDescent="0.3">
      <c r="O179"/>
    </row>
    <row r="180" spans="15:15" x14ac:dyDescent="0.3">
      <c r="O180"/>
    </row>
    <row r="181" spans="15:15" x14ac:dyDescent="0.3">
      <c r="O181"/>
    </row>
    <row r="182" spans="15:15" x14ac:dyDescent="0.3">
      <c r="O182"/>
    </row>
    <row r="183" spans="15:15" x14ac:dyDescent="0.3">
      <c r="O183"/>
    </row>
    <row r="184" spans="15:15" x14ac:dyDescent="0.3">
      <c r="O184"/>
    </row>
    <row r="185" spans="15:15" x14ac:dyDescent="0.3">
      <c r="O185"/>
    </row>
    <row r="186" spans="15:15" x14ac:dyDescent="0.3">
      <c r="O186"/>
    </row>
    <row r="187" spans="15:15" x14ac:dyDescent="0.3">
      <c r="O187"/>
    </row>
    <row r="188" spans="15:15" x14ac:dyDescent="0.3">
      <c r="O188"/>
    </row>
    <row r="189" spans="15:15" x14ac:dyDescent="0.3">
      <c r="O189"/>
    </row>
    <row r="190" spans="15:15" x14ac:dyDescent="0.3">
      <c r="O190"/>
    </row>
    <row r="191" spans="15:15" x14ac:dyDescent="0.3">
      <c r="O191"/>
    </row>
    <row r="192" spans="15:15" x14ac:dyDescent="0.3">
      <c r="O192"/>
    </row>
    <row r="193" spans="15:15" x14ac:dyDescent="0.3">
      <c r="O193"/>
    </row>
    <row r="194" spans="15:15" x14ac:dyDescent="0.3">
      <c r="O194"/>
    </row>
    <row r="195" spans="15:15" x14ac:dyDescent="0.3">
      <c r="O195"/>
    </row>
    <row r="196" spans="15:15" x14ac:dyDescent="0.3">
      <c r="O196"/>
    </row>
    <row r="197" spans="15:15" x14ac:dyDescent="0.3">
      <c r="O197"/>
    </row>
    <row r="198" spans="15:15" x14ac:dyDescent="0.3">
      <c r="O198"/>
    </row>
    <row r="199" spans="15:15" x14ac:dyDescent="0.3">
      <c r="O199"/>
    </row>
    <row r="200" spans="15:15" x14ac:dyDescent="0.3">
      <c r="O200"/>
    </row>
    <row r="201" spans="15:15" x14ac:dyDescent="0.3">
      <c r="O201"/>
    </row>
    <row r="202" spans="15:15" x14ac:dyDescent="0.3">
      <c r="O202"/>
    </row>
    <row r="203" spans="15:15" x14ac:dyDescent="0.3">
      <c r="O203"/>
    </row>
    <row r="204" spans="15:15" x14ac:dyDescent="0.3">
      <c r="O204"/>
    </row>
    <row r="205" spans="15:15" x14ac:dyDescent="0.3">
      <c r="O205"/>
    </row>
    <row r="206" spans="15:15" x14ac:dyDescent="0.3">
      <c r="O206"/>
    </row>
    <row r="207" spans="15:15" x14ac:dyDescent="0.3">
      <c r="O207"/>
    </row>
    <row r="208" spans="15:15" x14ac:dyDescent="0.3">
      <c r="O208"/>
    </row>
    <row r="209" spans="15:15" x14ac:dyDescent="0.3">
      <c r="O209"/>
    </row>
    <row r="210" spans="15:15" x14ac:dyDescent="0.3">
      <c r="O210"/>
    </row>
    <row r="211" spans="15:15" x14ac:dyDescent="0.3">
      <c r="O211"/>
    </row>
    <row r="212" spans="15:15" x14ac:dyDescent="0.3">
      <c r="O212"/>
    </row>
    <row r="213" spans="15:15" x14ac:dyDescent="0.3">
      <c r="O213"/>
    </row>
    <row r="214" spans="15:15" x14ac:dyDescent="0.3">
      <c r="O214"/>
    </row>
    <row r="215" spans="15:15" x14ac:dyDescent="0.3">
      <c r="O215"/>
    </row>
    <row r="216" spans="15:15" x14ac:dyDescent="0.3">
      <c r="O216"/>
    </row>
    <row r="217" spans="15:15" x14ac:dyDescent="0.3">
      <c r="O217"/>
    </row>
    <row r="218" spans="15:15" x14ac:dyDescent="0.3">
      <c r="O218"/>
    </row>
    <row r="219" spans="15:15" x14ac:dyDescent="0.3">
      <c r="O219"/>
    </row>
    <row r="220" spans="15:15" x14ac:dyDescent="0.3">
      <c r="O220"/>
    </row>
    <row r="221" spans="15:15" x14ac:dyDescent="0.3">
      <c r="O221"/>
    </row>
    <row r="222" spans="15:15" x14ac:dyDescent="0.3">
      <c r="O222"/>
    </row>
    <row r="223" spans="15:15" x14ac:dyDescent="0.3">
      <c r="O223"/>
    </row>
    <row r="224" spans="15:15" x14ac:dyDescent="0.3">
      <c r="O224"/>
    </row>
    <row r="225" spans="15:15" x14ac:dyDescent="0.3">
      <c r="O225"/>
    </row>
    <row r="226" spans="15:15" x14ac:dyDescent="0.3">
      <c r="O226"/>
    </row>
    <row r="227" spans="15:15" x14ac:dyDescent="0.3">
      <c r="O227"/>
    </row>
    <row r="228" spans="15:15" x14ac:dyDescent="0.3">
      <c r="O228"/>
    </row>
    <row r="229" spans="15:15" x14ac:dyDescent="0.3">
      <c r="O229"/>
    </row>
    <row r="230" spans="15:15" x14ac:dyDescent="0.3">
      <c r="O230"/>
    </row>
    <row r="231" spans="15:15" x14ac:dyDescent="0.3">
      <c r="O231"/>
    </row>
    <row r="232" spans="15:15" x14ac:dyDescent="0.3">
      <c r="O232"/>
    </row>
    <row r="233" spans="15:15" x14ac:dyDescent="0.3">
      <c r="O233"/>
    </row>
    <row r="234" spans="15:15" x14ac:dyDescent="0.3">
      <c r="O234"/>
    </row>
    <row r="235" spans="15:15" x14ac:dyDescent="0.3">
      <c r="O235"/>
    </row>
    <row r="236" spans="15:15" x14ac:dyDescent="0.3">
      <c r="O236"/>
    </row>
    <row r="237" spans="15:15" x14ac:dyDescent="0.3">
      <c r="O237"/>
    </row>
    <row r="238" spans="15:15" x14ac:dyDescent="0.3">
      <c r="O238"/>
    </row>
    <row r="239" spans="15:15" x14ac:dyDescent="0.3">
      <c r="O239"/>
    </row>
    <row r="240" spans="15:15" x14ac:dyDescent="0.3">
      <c r="O240"/>
    </row>
    <row r="241" spans="15:15" x14ac:dyDescent="0.3">
      <c r="O241"/>
    </row>
    <row r="242" spans="15:15" x14ac:dyDescent="0.3">
      <c r="O242"/>
    </row>
    <row r="243" spans="15:15" x14ac:dyDescent="0.3">
      <c r="O243"/>
    </row>
    <row r="244" spans="15:15" x14ac:dyDescent="0.3">
      <c r="O244"/>
    </row>
    <row r="245" spans="15:15" x14ac:dyDescent="0.3">
      <c r="O245"/>
    </row>
    <row r="246" spans="15:15" x14ac:dyDescent="0.3">
      <c r="O246"/>
    </row>
    <row r="247" spans="15:15" x14ac:dyDescent="0.3">
      <c r="O247"/>
    </row>
    <row r="248" spans="15:15" x14ac:dyDescent="0.3">
      <c r="O248"/>
    </row>
    <row r="249" spans="15:15" x14ac:dyDescent="0.3">
      <c r="O249"/>
    </row>
    <row r="250" spans="15:15" x14ac:dyDescent="0.3">
      <c r="O250"/>
    </row>
    <row r="251" spans="15:15" x14ac:dyDescent="0.3">
      <c r="O251"/>
    </row>
    <row r="252" spans="15:15" x14ac:dyDescent="0.3">
      <c r="O252"/>
    </row>
    <row r="253" spans="15:15" x14ac:dyDescent="0.3">
      <c r="O253"/>
    </row>
    <row r="254" spans="15:15" x14ac:dyDescent="0.3">
      <c r="O254"/>
    </row>
    <row r="255" spans="15:15" x14ac:dyDescent="0.3">
      <c r="O255"/>
    </row>
    <row r="256" spans="15:15" x14ac:dyDescent="0.3">
      <c r="O256"/>
    </row>
    <row r="257" spans="15:15" x14ac:dyDescent="0.3">
      <c r="O257"/>
    </row>
    <row r="258" spans="15:15" x14ac:dyDescent="0.3">
      <c r="O258"/>
    </row>
    <row r="259" spans="15:15" x14ac:dyDescent="0.3">
      <c r="O259"/>
    </row>
    <row r="260" spans="15:15" x14ac:dyDescent="0.3">
      <c r="O260"/>
    </row>
    <row r="261" spans="15:15" x14ac:dyDescent="0.3">
      <c r="O261"/>
    </row>
    <row r="262" spans="15:15" x14ac:dyDescent="0.3">
      <c r="O262"/>
    </row>
    <row r="263" spans="15:15" x14ac:dyDescent="0.3">
      <c r="O263"/>
    </row>
    <row r="264" spans="15:15" x14ac:dyDescent="0.3">
      <c r="O264"/>
    </row>
    <row r="265" spans="15:15" x14ac:dyDescent="0.3">
      <c r="O265"/>
    </row>
    <row r="266" spans="15:15" x14ac:dyDescent="0.3">
      <c r="O266"/>
    </row>
    <row r="267" spans="15:15" x14ac:dyDescent="0.3">
      <c r="O267"/>
    </row>
  </sheetData>
  <mergeCells count="13">
    <mergeCell ref="AC4:AE4"/>
    <mergeCell ref="AG4:AI4"/>
    <mergeCell ref="V4:X4"/>
    <mergeCell ref="Y4:AA4"/>
    <mergeCell ref="AK4:AK5"/>
    <mergeCell ref="F3:N3"/>
    <mergeCell ref="Q4:Q5"/>
    <mergeCell ref="P4:P5"/>
    <mergeCell ref="O4:O5"/>
    <mergeCell ref="U4:U5"/>
    <mergeCell ref="F4:H4"/>
    <mergeCell ref="I4:K4"/>
    <mergeCell ref="L4:N4"/>
  </mergeCells>
  <dataValidations count="1">
    <dataValidation allowBlank="1" showInputMessage="1" showErrorMessage="1" promptTitle="Choose faculty type" sqref="C6:C15" xr:uid="{0B80F8DD-8396-48D8-989B-ED0BE8DEB6C7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faculty type" xr:uid="{26FFA1FD-BC5B-4596-ABFF-F8B48D8C13A5}">
          <x14:formula1>
            <xm:f>Lookups!$C$6:$C$8</xm:f>
          </x14:formula1>
          <xm:sqref>B6:B15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B69EB-3A6B-4C1A-9DB8-C1D8A84A31E6}">
  <dimension ref="A1:L15"/>
  <sheetViews>
    <sheetView zoomScale="145" zoomScaleNormal="145" workbookViewId="0">
      <pane xSplit="3" topLeftCell="E1" activePane="topRight" state="frozen"/>
      <selection pane="topRight" activeCell="B6" sqref="B6"/>
    </sheetView>
  </sheetViews>
  <sheetFormatPr defaultRowHeight="14.4" x14ac:dyDescent="0.3"/>
  <cols>
    <col min="2" max="2" width="20.33203125" customWidth="1"/>
    <col min="3" max="3" width="22.33203125" customWidth="1"/>
    <col min="4" max="4" width="11.6640625" customWidth="1"/>
    <col min="5" max="5" width="24.44140625" customWidth="1"/>
    <col min="6" max="6" width="1.44140625" customWidth="1"/>
    <col min="7" max="7" width="1.44140625" style="43" customWidth="1"/>
    <col min="8" max="8" width="1.44140625" customWidth="1"/>
    <col min="9" max="10" width="11.88671875" customWidth="1"/>
    <col min="11" max="11" width="4.33203125" customWidth="1"/>
    <col min="12" max="12" width="13.5546875" customWidth="1"/>
  </cols>
  <sheetData>
    <row r="1" spans="1:12" x14ac:dyDescent="0.3">
      <c r="A1" s="1" t="s">
        <v>30</v>
      </c>
    </row>
    <row r="2" spans="1:12" x14ac:dyDescent="0.3">
      <c r="A2" s="21" t="s">
        <v>1</v>
      </c>
    </row>
    <row r="3" spans="1:12" x14ac:dyDescent="0.3">
      <c r="A3" s="83" t="s">
        <v>2</v>
      </c>
    </row>
    <row r="4" spans="1:12" ht="15" thickBot="1" x14ac:dyDescent="0.35">
      <c r="A4" s="21"/>
    </row>
    <row r="5" spans="1:12" x14ac:dyDescent="0.3">
      <c r="A5" s="21"/>
      <c r="B5" s="57" t="s">
        <v>16</v>
      </c>
      <c r="C5" s="57" t="s">
        <v>17</v>
      </c>
      <c r="D5" s="57" t="s">
        <v>18</v>
      </c>
      <c r="E5" s="57" t="s">
        <v>31</v>
      </c>
      <c r="I5" s="57" t="s">
        <v>11</v>
      </c>
      <c r="J5" s="57" t="s">
        <v>12</v>
      </c>
      <c r="L5" s="85" t="s">
        <v>14</v>
      </c>
    </row>
    <row r="6" spans="1:12" ht="15" thickBot="1" x14ac:dyDescent="0.35">
      <c r="A6" s="21"/>
      <c r="B6" s="56"/>
      <c r="C6" s="56"/>
      <c r="D6" s="6">
        <v>5</v>
      </c>
      <c r="E6" s="6"/>
      <c r="I6" s="89">
        <f>IFERROR(IF(B6="FTF On Overload",VLOOKUP('Office Hours Estimator'!E6,Lookups!$BB$6:$BC$9,2,FALSE),0)*Lookups!$AX$11,0)</f>
        <v>0</v>
      </c>
      <c r="J6" s="89">
        <f>IFERROR(IF(B6="Associate Faculty",VLOOKUP(D6,Lookups!$AT$6:$AX$10,5,FALSE)*VLOOKUP('Office Hours Estimator'!E6,Lookups!$BB$6:$BC$9,2,FALSE),0),0)</f>
        <v>0</v>
      </c>
      <c r="L6" s="46">
        <f>SUM(I6:J6)*11</f>
        <v>0</v>
      </c>
    </row>
    <row r="7" spans="1:12" ht="15" thickBot="1" x14ac:dyDescent="0.35">
      <c r="B7" s="56"/>
      <c r="C7" s="56"/>
      <c r="D7" s="6"/>
      <c r="E7" s="6"/>
      <c r="I7" s="89">
        <f>IFERROR(IF(B7="FTF On Overload",VLOOKUP('Office Hours Estimator'!E7,Lookups!$BB$6:$BC$9,2,FALSE),0)*Lookups!$AX$11,0)</f>
        <v>0</v>
      </c>
      <c r="J7" s="89">
        <f>IFERROR(IF(B7="Associate Faculty",VLOOKUP(D7,Lookups!$AT$6:$AX$10,5,FALSE)*VLOOKUP('Office Hours Estimator'!E7,Lookups!$BB$6:$BC$9,2,FALSE),0),0)</f>
        <v>0</v>
      </c>
      <c r="L7" s="46">
        <f t="shared" ref="L7:L15" si="0">SUM(I7:J7)*11</f>
        <v>0</v>
      </c>
    </row>
    <row r="8" spans="1:12" ht="15" thickBot="1" x14ac:dyDescent="0.35">
      <c r="B8" s="56"/>
      <c r="C8" s="56"/>
      <c r="D8" s="6"/>
      <c r="E8" s="6"/>
      <c r="I8" s="89">
        <f>IFERROR(IF(B8="FTF On Overload",VLOOKUP('Office Hours Estimator'!E8,Lookups!$BB$6:$BC$9,2,FALSE),0)*Lookups!$AX$11,0)</f>
        <v>0</v>
      </c>
      <c r="J8" s="89">
        <f>IFERROR(IF(B8="Associate Faculty",VLOOKUP(D8,Lookups!$AT$6:$AX$10,5,FALSE)*VLOOKUP('Office Hours Estimator'!E8,Lookups!$BB$6:$BC$9,2,FALSE),0),0)</f>
        <v>0</v>
      </c>
      <c r="L8" s="46">
        <f t="shared" si="0"/>
        <v>0</v>
      </c>
    </row>
    <row r="9" spans="1:12" ht="15" thickBot="1" x14ac:dyDescent="0.35">
      <c r="B9" s="56"/>
      <c r="C9" s="56"/>
      <c r="D9" s="6"/>
      <c r="E9" s="6"/>
      <c r="I9" s="89">
        <f>IFERROR(IF(B9="FTF On Overload",VLOOKUP('Office Hours Estimator'!E9,Lookups!$BB$6:$BC$9,2,FALSE),0)*Lookups!$AX$11,0)</f>
        <v>0</v>
      </c>
      <c r="J9" s="89">
        <f>IFERROR(IF(B9="Associate Faculty",VLOOKUP(D9,Lookups!$AT$6:$AX$10,5,FALSE)*VLOOKUP('Office Hours Estimator'!E9,Lookups!$BB$6:$BC$9,2,FALSE),0),0)</f>
        <v>0</v>
      </c>
      <c r="L9" s="46">
        <f t="shared" si="0"/>
        <v>0</v>
      </c>
    </row>
    <row r="10" spans="1:12" ht="15" thickBot="1" x14ac:dyDescent="0.35">
      <c r="B10" s="56"/>
      <c r="C10" s="56"/>
      <c r="D10" s="6"/>
      <c r="E10" s="6"/>
      <c r="I10" s="89">
        <f>IFERROR(IF(B10="FTF On Overload",VLOOKUP('Office Hours Estimator'!E10,Lookups!$BB$6:$BC$9,2,FALSE),0)*Lookups!$AX$11,0)</f>
        <v>0</v>
      </c>
      <c r="J10" s="89">
        <f>IFERROR(IF(B10="Associate Faculty",VLOOKUP(D10,Lookups!$AT$6:$AX$10,5,FALSE)*VLOOKUP('Office Hours Estimator'!E10,Lookups!$BB$6:$BC$9,2,FALSE),0),0)</f>
        <v>0</v>
      </c>
      <c r="L10" s="46">
        <f t="shared" si="0"/>
        <v>0</v>
      </c>
    </row>
    <row r="11" spans="1:12" ht="15" thickBot="1" x14ac:dyDescent="0.35">
      <c r="B11" s="56"/>
      <c r="C11" s="56"/>
      <c r="D11" s="6"/>
      <c r="E11" s="6"/>
      <c r="I11" s="89">
        <f>IFERROR(IF(B11="FTF On Overload",VLOOKUP('Office Hours Estimator'!E11,Lookups!$BB$6:$BC$9,2,FALSE),0)*Lookups!$AX$11,0)</f>
        <v>0</v>
      </c>
      <c r="J11" s="89">
        <f>IFERROR(IF(B11="Associate Faculty",VLOOKUP(D11,Lookups!$AT$6:$AX$10,5,FALSE)*VLOOKUP('Office Hours Estimator'!E11,Lookups!$BB$6:$BC$9,2,FALSE),0),0)</f>
        <v>0</v>
      </c>
      <c r="L11" s="46">
        <f t="shared" si="0"/>
        <v>0</v>
      </c>
    </row>
    <row r="12" spans="1:12" ht="15" thickBot="1" x14ac:dyDescent="0.35">
      <c r="B12" s="56"/>
      <c r="C12" s="56"/>
      <c r="D12" s="6"/>
      <c r="E12" s="6"/>
      <c r="I12" s="89">
        <f>IFERROR(IF(B12="FTF On Overload",VLOOKUP('Office Hours Estimator'!E12,Lookups!$BB$6:$BC$9,2,FALSE),0)*Lookups!$AX$11,0)</f>
        <v>0</v>
      </c>
      <c r="J12" s="89">
        <f>IFERROR(IF(B12="Associate Faculty",VLOOKUP(D12,Lookups!$AT$6:$AX$10,5,FALSE)*VLOOKUP('Office Hours Estimator'!E12,Lookups!$BB$6:$BC$9,2,FALSE),0),0)</f>
        <v>0</v>
      </c>
      <c r="L12" s="46">
        <f t="shared" si="0"/>
        <v>0</v>
      </c>
    </row>
    <row r="13" spans="1:12" ht="15" thickBot="1" x14ac:dyDescent="0.35">
      <c r="B13" s="56"/>
      <c r="C13" s="56"/>
      <c r="D13" s="6"/>
      <c r="E13" s="6"/>
      <c r="I13" s="89">
        <f>IFERROR(IF(B13="FTF On Overload",VLOOKUP('Office Hours Estimator'!E13,Lookups!$BB$6:$BC$9,2,FALSE),0)*Lookups!$AX$11,0)</f>
        <v>0</v>
      </c>
      <c r="J13" s="89">
        <f>IFERROR(IF(B13="Associate Faculty",VLOOKUP(D13,Lookups!$AT$6:$AX$10,5,FALSE)*VLOOKUP('Office Hours Estimator'!E13,Lookups!$BB$6:$BC$9,2,FALSE),0),0)</f>
        <v>0</v>
      </c>
      <c r="L13" s="46">
        <f t="shared" si="0"/>
        <v>0</v>
      </c>
    </row>
    <row r="14" spans="1:12" ht="15" thickBot="1" x14ac:dyDescent="0.35">
      <c r="B14" s="56"/>
      <c r="C14" s="56"/>
      <c r="D14" s="6"/>
      <c r="E14" s="6"/>
      <c r="I14" s="89">
        <f>IFERROR(IF(B14="FTF On Overload",VLOOKUP('Office Hours Estimator'!E14,Lookups!$BB$6:$BC$9,2,FALSE),0)*Lookups!$AX$11,0)</f>
        <v>0</v>
      </c>
      <c r="J14" s="89">
        <f>IFERROR(IF(B14="Associate Faculty",VLOOKUP(D14,Lookups!$AT$6:$AX$10,5,FALSE)*VLOOKUP('Office Hours Estimator'!E14,Lookups!$BB$6:$BC$9,2,FALSE),0),0)</f>
        <v>0</v>
      </c>
      <c r="L14" s="46">
        <f t="shared" si="0"/>
        <v>0</v>
      </c>
    </row>
    <row r="15" spans="1:12" ht="15" thickBot="1" x14ac:dyDescent="0.35">
      <c r="B15" s="56"/>
      <c r="C15" s="56"/>
      <c r="D15" s="6"/>
      <c r="E15" s="6"/>
      <c r="I15" s="89">
        <f>IFERROR(IF(B15="FTF On Overload",VLOOKUP('Office Hours Estimator'!E15,Lookups!$BB$6:$BC$9,2,FALSE),0)*Lookups!$AX$11,0)</f>
        <v>0</v>
      </c>
      <c r="J15" s="89">
        <f>IFERROR(IF(B15="Associate Faculty",VLOOKUP(D15,Lookups!$AT$6:$AX$10,5,FALSE)*VLOOKUP('Office Hours Estimator'!E15,Lookups!$BB$6:$BC$9,2,FALSE),0),0)</f>
        <v>0</v>
      </c>
      <c r="L15" s="46">
        <f t="shared" si="0"/>
        <v>0</v>
      </c>
    </row>
  </sheetData>
  <dataValidations count="1">
    <dataValidation allowBlank="1" showInputMessage="1" showErrorMessage="1" promptTitle="Choose faculty type" sqref="C6:C15" xr:uid="{11D3A548-F998-4953-AD7A-989F1D4B00DC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Choose faculty type" xr:uid="{08343A5C-0C0A-4533-B172-77992B28E21B}">
          <x14:formula1>
            <xm:f>Lookups!$C$7:$C$8</xm:f>
          </x14:formula1>
          <xm:sqref>B6:B15</xm:sqref>
        </x14:dataValidation>
        <x14:dataValidation type="list" allowBlank="1" showInputMessage="1" showErrorMessage="1" xr:uid="{B79275F9-3966-4000-A89F-49E548778483}">
          <x14:formula1>
            <xm:f>Lookups!$BB$6:$BB$9</xm:f>
          </x14:formula1>
          <xm:sqref>E6:E15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1D74-8749-4546-8564-FDF188BBA87B}">
  <dimension ref="B1:BD93"/>
  <sheetViews>
    <sheetView topLeftCell="AO1" zoomScale="110" zoomScaleNormal="110" workbookViewId="0">
      <selection activeCell="AY15" sqref="AY15"/>
    </sheetView>
  </sheetViews>
  <sheetFormatPr defaultColWidth="8.6640625" defaultRowHeight="14.4" x14ac:dyDescent="0.3"/>
  <cols>
    <col min="2" max="2" width="3.6640625" customWidth="1"/>
    <col min="3" max="3" width="19.6640625" customWidth="1"/>
    <col min="4" max="4" width="3.5546875" customWidth="1"/>
    <col min="6" max="6" width="4.88671875" customWidth="1"/>
    <col min="7" max="9" width="11" customWidth="1"/>
    <col min="10" max="10" width="2.5546875" customWidth="1"/>
    <col min="11" max="13" width="11" customWidth="1"/>
    <col min="14" max="14" width="2" customWidth="1"/>
    <col min="15" max="15" width="11.6640625" bestFit="1" customWidth="1"/>
    <col min="16" max="17" width="11" customWidth="1"/>
    <col min="18" max="18" width="4.44140625" customWidth="1"/>
    <col min="21" max="21" width="17.44140625" bestFit="1" customWidth="1"/>
    <col min="22" max="22" width="15.5546875" customWidth="1"/>
    <col min="24" max="24" width="10.33203125" customWidth="1"/>
    <col min="26" max="26" width="22" customWidth="1"/>
    <col min="27" max="27" width="12.88671875" customWidth="1"/>
    <col min="28" max="28" width="13.33203125" customWidth="1"/>
    <col min="29" max="29" width="17.44140625" customWidth="1"/>
    <col min="30" max="30" width="23.88671875" bestFit="1" customWidth="1"/>
    <col min="31" max="31" width="18.5546875" bestFit="1" customWidth="1"/>
    <col min="32" max="32" width="12.6640625" customWidth="1"/>
    <col min="33" max="33" width="4.88671875" customWidth="1"/>
    <col min="35" max="35" width="5.109375" customWidth="1"/>
    <col min="36" max="36" width="11.109375" customWidth="1"/>
    <col min="37" max="37" width="13.33203125" customWidth="1"/>
    <col min="38" max="38" width="20.44140625" bestFit="1" customWidth="1"/>
    <col min="39" max="39" width="22.44140625" bestFit="1" customWidth="1"/>
    <col min="40" max="41" width="13.33203125" customWidth="1"/>
    <col min="42" max="42" width="4.33203125" customWidth="1"/>
    <col min="45" max="45" width="18.6640625" customWidth="1"/>
    <col min="46" max="46" width="10.5546875" customWidth="1"/>
    <col min="47" max="47" width="13.33203125" customWidth="1"/>
    <col min="48" max="48" width="18.6640625" bestFit="1" customWidth="1"/>
    <col min="49" max="49" width="20.33203125" bestFit="1" customWidth="1"/>
    <col min="50" max="50" width="16" customWidth="1"/>
    <col min="54" max="54" width="12.33203125" customWidth="1"/>
    <col min="55" max="55" width="11.6640625" customWidth="1"/>
  </cols>
  <sheetData>
    <row r="1" spans="2:56" ht="15" thickBot="1" x14ac:dyDescent="0.35"/>
    <row r="2" spans="2:56" x14ac:dyDescent="0.3">
      <c r="B2" s="26"/>
      <c r="C2" s="27"/>
      <c r="D2" s="28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  <c r="T2" s="26"/>
      <c r="U2" s="27"/>
      <c r="V2" s="27"/>
      <c r="W2" s="28"/>
      <c r="Y2" s="26"/>
      <c r="Z2" s="27"/>
      <c r="AA2" s="27"/>
      <c r="AB2" s="27"/>
      <c r="AC2" s="27"/>
      <c r="AD2" s="27"/>
      <c r="AE2" s="27"/>
      <c r="AF2" s="27"/>
      <c r="AG2" s="28"/>
      <c r="AI2" s="26"/>
      <c r="AJ2" s="27"/>
      <c r="AK2" s="27"/>
      <c r="AL2" s="27"/>
      <c r="AM2" s="27"/>
      <c r="AN2" s="27"/>
      <c r="AO2" s="27"/>
      <c r="AP2" s="28"/>
      <c r="AR2" s="26"/>
      <c r="AS2" s="27"/>
      <c r="AT2" s="27"/>
      <c r="AU2" s="27"/>
      <c r="AV2" s="27"/>
      <c r="AW2" s="27"/>
      <c r="AX2" s="27"/>
      <c r="AY2" s="28"/>
      <c r="BA2" s="26"/>
      <c r="BB2" s="27"/>
      <c r="BC2" s="27"/>
      <c r="BD2" s="28"/>
    </row>
    <row r="3" spans="2:56" ht="15.6" x14ac:dyDescent="0.3">
      <c r="B3" s="34" t="s">
        <v>34</v>
      </c>
      <c r="D3" s="29"/>
      <c r="F3" s="34" t="s">
        <v>35</v>
      </c>
      <c r="R3" s="29"/>
      <c r="T3" s="34" t="s">
        <v>36</v>
      </c>
      <c r="W3" s="29"/>
      <c r="Y3" s="34" t="s">
        <v>37</v>
      </c>
      <c r="AG3" s="29"/>
      <c r="AI3" s="34" t="s">
        <v>38</v>
      </c>
      <c r="AP3" s="29"/>
      <c r="AR3" s="34" t="s">
        <v>39</v>
      </c>
      <c r="AY3" s="29"/>
      <c r="BA3" s="34" t="s">
        <v>39</v>
      </c>
      <c r="BD3" s="29"/>
    </row>
    <row r="4" spans="2:56" x14ac:dyDescent="0.3">
      <c r="B4" s="30"/>
      <c r="D4" s="29"/>
      <c r="F4" s="30"/>
      <c r="R4" s="29"/>
      <c r="T4" s="30"/>
      <c r="W4" s="29"/>
      <c r="Y4" s="63" t="s">
        <v>40</v>
      </c>
      <c r="AG4" s="29"/>
      <c r="AI4" s="30"/>
      <c r="AP4" s="29"/>
      <c r="AR4" s="30"/>
      <c r="AY4" s="29"/>
      <c r="BA4" s="30"/>
      <c r="BD4" s="29"/>
    </row>
    <row r="5" spans="2:56" ht="28.8" x14ac:dyDescent="0.3">
      <c r="B5" s="30"/>
      <c r="C5" s="4" t="s">
        <v>16</v>
      </c>
      <c r="D5" s="29"/>
      <c r="F5" s="30"/>
      <c r="G5" s="24" t="s">
        <v>4</v>
      </c>
      <c r="H5" s="25" t="s">
        <v>41</v>
      </c>
      <c r="I5" s="25" t="s">
        <v>22</v>
      </c>
      <c r="K5" s="24" t="s">
        <v>5</v>
      </c>
      <c r="L5" s="25" t="s">
        <v>41</v>
      </c>
      <c r="M5" s="25" t="s">
        <v>22</v>
      </c>
      <c r="O5" s="24" t="s">
        <v>6</v>
      </c>
      <c r="P5" s="25" t="s">
        <v>41</v>
      </c>
      <c r="Q5" s="25" t="s">
        <v>22</v>
      </c>
      <c r="R5" s="29"/>
      <c r="T5" s="30"/>
      <c r="U5" s="5" t="s">
        <v>42</v>
      </c>
      <c r="V5" s="11" t="s">
        <v>43</v>
      </c>
      <c r="W5" s="29"/>
      <c r="Y5" s="30"/>
      <c r="Z5" s="77" t="s">
        <v>16</v>
      </c>
      <c r="AA5" s="70" t="s">
        <v>44</v>
      </c>
      <c r="AB5" s="70" t="s">
        <v>45</v>
      </c>
      <c r="AC5" s="70" t="s">
        <v>46</v>
      </c>
      <c r="AD5" s="11" t="s">
        <v>47</v>
      </c>
      <c r="AE5" s="11" t="s">
        <v>48</v>
      </c>
      <c r="AF5" s="11" t="s">
        <v>49</v>
      </c>
      <c r="AG5" s="66"/>
      <c r="AI5" s="30"/>
      <c r="AJ5" s="77" t="s">
        <v>45</v>
      </c>
      <c r="AK5" s="70" t="s">
        <v>50</v>
      </c>
      <c r="AL5" s="70" t="s">
        <v>51</v>
      </c>
      <c r="AM5" s="70" t="s">
        <v>52</v>
      </c>
      <c r="AN5" s="11" t="s">
        <v>53</v>
      </c>
      <c r="AO5" s="11" t="s">
        <v>54</v>
      </c>
      <c r="AP5" s="29"/>
      <c r="AR5" s="30"/>
      <c r="AS5" s="100" t="s">
        <v>16</v>
      </c>
      <c r="AT5" s="91" t="s">
        <v>45</v>
      </c>
      <c r="AU5" s="91" t="s">
        <v>55</v>
      </c>
      <c r="AV5" s="91" t="s">
        <v>51</v>
      </c>
      <c r="AW5" s="102" t="s">
        <v>56</v>
      </c>
      <c r="AX5" s="11" t="s">
        <v>25</v>
      </c>
      <c r="AY5" s="29"/>
      <c r="BA5" s="30"/>
      <c r="BB5" s="5" t="s">
        <v>57</v>
      </c>
      <c r="BC5" s="88" t="s">
        <v>39</v>
      </c>
      <c r="BD5" s="29"/>
    </row>
    <row r="6" spans="2:56" x14ac:dyDescent="0.3">
      <c r="B6" s="30"/>
      <c r="C6" s="7" t="s">
        <v>28</v>
      </c>
      <c r="D6" s="29"/>
      <c r="F6" s="30"/>
      <c r="G6" s="2" t="s">
        <v>4</v>
      </c>
      <c r="H6" s="10">
        <v>10</v>
      </c>
      <c r="I6" s="13">
        <v>1</v>
      </c>
      <c r="K6" s="2" t="s">
        <v>5</v>
      </c>
      <c r="L6" s="10">
        <v>30</v>
      </c>
      <c r="M6" s="13">
        <v>1</v>
      </c>
      <c r="O6" s="2" t="s">
        <v>6</v>
      </c>
      <c r="P6" s="10">
        <v>20</v>
      </c>
      <c r="Q6" s="13">
        <v>1</v>
      </c>
      <c r="R6" s="29"/>
      <c r="T6" s="30"/>
      <c r="U6" s="17" t="s">
        <v>4</v>
      </c>
      <c r="V6" s="15">
        <v>1</v>
      </c>
      <c r="W6" s="29"/>
      <c r="Y6" s="30"/>
      <c r="Z6" s="37" t="s">
        <v>29</v>
      </c>
      <c r="AA6" s="65" t="s">
        <v>4</v>
      </c>
      <c r="AB6" s="65">
        <v>1</v>
      </c>
      <c r="AC6" s="68">
        <v>88.32</v>
      </c>
      <c r="AD6" s="82">
        <v>19</v>
      </c>
      <c r="AE6" s="82">
        <v>10</v>
      </c>
      <c r="AF6" s="78">
        <f>SUM(AC6:AE6)</f>
        <v>117.32</v>
      </c>
      <c r="AG6" s="67"/>
      <c r="AI6" s="30"/>
      <c r="AJ6" s="17">
        <v>3</v>
      </c>
      <c r="AK6" s="71">
        <v>82844</v>
      </c>
      <c r="AL6" s="71">
        <v>30433</v>
      </c>
      <c r="AM6" s="71">
        <v>18500</v>
      </c>
      <c r="AN6" s="72">
        <f>SUM(AK6:AM6)</f>
        <v>131777</v>
      </c>
      <c r="AO6" s="38">
        <f>AN6/45</f>
        <v>2928.3777777777777</v>
      </c>
      <c r="AP6" s="29"/>
      <c r="AR6" s="30"/>
      <c r="AS6" s="92" t="s">
        <v>29</v>
      </c>
      <c r="AT6" s="93">
        <v>1</v>
      </c>
      <c r="AU6" s="94">
        <v>44.16</v>
      </c>
      <c r="AV6" s="103">
        <v>6</v>
      </c>
      <c r="AW6" s="106">
        <f>(0.11*AU6)</f>
        <v>4.8575999999999997</v>
      </c>
      <c r="AX6" s="38">
        <f>SUM(AU6:AW6)</f>
        <v>55.017599999999995</v>
      </c>
      <c r="AY6" s="29"/>
      <c r="BA6" s="30"/>
      <c r="BB6" s="35" t="s">
        <v>32</v>
      </c>
      <c r="BC6" s="23">
        <v>1</v>
      </c>
      <c r="BD6" s="29"/>
    </row>
    <row r="7" spans="2:56" x14ac:dyDescent="0.3">
      <c r="B7" s="30"/>
      <c r="C7" s="7" t="s">
        <v>29</v>
      </c>
      <c r="D7" s="29"/>
      <c r="F7" s="30"/>
      <c r="G7" s="2" t="s">
        <v>4</v>
      </c>
      <c r="H7" s="10">
        <v>11</v>
      </c>
      <c r="I7" s="13">
        <v>1</v>
      </c>
      <c r="K7" s="2" t="s">
        <v>5</v>
      </c>
      <c r="L7" s="10">
        <v>31</v>
      </c>
      <c r="M7" s="13">
        <v>1</v>
      </c>
      <c r="O7" s="2" t="s">
        <v>6</v>
      </c>
      <c r="P7" s="10">
        <v>21</v>
      </c>
      <c r="Q7" s="13">
        <v>1</v>
      </c>
      <c r="R7" s="29"/>
      <c r="T7" s="30"/>
      <c r="U7" s="17" t="s">
        <v>5</v>
      </c>
      <c r="V7" s="15">
        <v>0.83499999999999996</v>
      </c>
      <c r="W7" s="29"/>
      <c r="Y7" s="30"/>
      <c r="Z7" s="35" t="s">
        <v>29</v>
      </c>
      <c r="AA7" s="65" t="s">
        <v>4</v>
      </c>
      <c r="AB7" s="65">
        <v>2</v>
      </c>
      <c r="AC7" s="64">
        <v>94.28</v>
      </c>
      <c r="AD7" s="82">
        <v>19</v>
      </c>
      <c r="AE7" s="82">
        <v>10</v>
      </c>
      <c r="AF7" s="78">
        <f t="shared" ref="AF7:AF21" si="0">SUM(AC7:AE7)</f>
        <v>123.28</v>
      </c>
      <c r="AG7" s="67"/>
      <c r="AI7" s="30"/>
      <c r="AJ7" s="17">
        <v>2</v>
      </c>
      <c r="AK7" s="71">
        <v>98643</v>
      </c>
      <c r="AL7" s="71">
        <v>36228</v>
      </c>
      <c r="AM7" s="71">
        <v>18500</v>
      </c>
      <c r="AN7" s="72">
        <f t="shared" ref="AN7:AN9" si="1">SUM(AK7:AM7)</f>
        <v>153371</v>
      </c>
      <c r="AO7" s="38">
        <f t="shared" ref="AO7:AO9" si="2">AN7/45</f>
        <v>3408.2444444444445</v>
      </c>
      <c r="AP7" s="29"/>
      <c r="AR7" s="30"/>
      <c r="AS7" s="95" t="s">
        <v>29</v>
      </c>
      <c r="AT7" s="65">
        <v>2</v>
      </c>
      <c r="AU7" s="86">
        <v>47.14</v>
      </c>
      <c r="AV7" s="104">
        <v>8</v>
      </c>
      <c r="AW7" s="107">
        <f>(0.11*AU7)</f>
        <v>5.1854000000000005</v>
      </c>
      <c r="AX7" s="38">
        <f t="shared" ref="AX7:AX11" si="3">SUM(AU7:AW7)</f>
        <v>60.325400000000002</v>
      </c>
      <c r="AY7" s="29"/>
      <c r="BA7" s="30"/>
      <c r="BB7" s="35" t="s">
        <v>58</v>
      </c>
      <c r="BC7" s="23">
        <v>2</v>
      </c>
      <c r="BD7" s="29"/>
    </row>
    <row r="8" spans="2:56" x14ac:dyDescent="0.3">
      <c r="B8" s="30"/>
      <c r="C8" s="8" t="s">
        <v>33</v>
      </c>
      <c r="D8" s="29"/>
      <c r="F8" s="30"/>
      <c r="G8" s="2" t="s">
        <v>4</v>
      </c>
      <c r="H8" s="10">
        <v>12</v>
      </c>
      <c r="I8" s="13">
        <v>1</v>
      </c>
      <c r="K8" s="2" t="s">
        <v>5</v>
      </c>
      <c r="L8" s="10">
        <v>32</v>
      </c>
      <c r="M8" s="13">
        <v>1</v>
      </c>
      <c r="O8" s="2" t="s">
        <v>6</v>
      </c>
      <c r="P8" s="10">
        <v>22</v>
      </c>
      <c r="Q8" s="13">
        <v>1</v>
      </c>
      <c r="R8" s="29"/>
      <c r="T8" s="30"/>
      <c r="U8" s="18" t="s">
        <v>6</v>
      </c>
      <c r="V8" s="16">
        <v>0.83499999999999996</v>
      </c>
      <c r="W8" s="29"/>
      <c r="Y8" s="30"/>
      <c r="Z8" s="35" t="s">
        <v>29</v>
      </c>
      <c r="AA8" s="65" t="s">
        <v>4</v>
      </c>
      <c r="AB8" s="65">
        <v>3</v>
      </c>
      <c r="AC8" s="64">
        <v>100.79</v>
      </c>
      <c r="AD8" s="82">
        <v>21</v>
      </c>
      <c r="AE8" s="82">
        <v>11</v>
      </c>
      <c r="AF8" s="78">
        <f t="shared" si="0"/>
        <v>132.79000000000002</v>
      </c>
      <c r="AG8" s="67"/>
      <c r="AI8" s="30"/>
      <c r="AJ8" s="17">
        <v>1</v>
      </c>
      <c r="AK8" s="71">
        <v>112809</v>
      </c>
      <c r="AL8" s="71">
        <v>41421</v>
      </c>
      <c r="AM8" s="71">
        <v>18500</v>
      </c>
      <c r="AN8" s="72">
        <f t="shared" si="1"/>
        <v>172730</v>
      </c>
      <c r="AO8" s="38">
        <f t="shared" si="2"/>
        <v>3838.4444444444443</v>
      </c>
      <c r="AP8" s="29"/>
      <c r="AR8" s="30"/>
      <c r="AS8" s="95" t="s">
        <v>29</v>
      </c>
      <c r="AT8" s="65">
        <v>3</v>
      </c>
      <c r="AU8" s="86">
        <v>50.4</v>
      </c>
      <c r="AV8" s="104">
        <v>8</v>
      </c>
      <c r="AW8" s="107">
        <f>(0.11*AU8)</f>
        <v>5.5439999999999996</v>
      </c>
      <c r="AX8" s="38">
        <f t="shared" si="3"/>
        <v>63.943999999999996</v>
      </c>
      <c r="AY8" s="29"/>
      <c r="BA8" s="30"/>
      <c r="BB8" s="35" t="s">
        <v>59</v>
      </c>
      <c r="BC8" s="23">
        <v>3</v>
      </c>
      <c r="BD8" s="29"/>
    </row>
    <row r="9" spans="2:56" ht="15" thickBot="1" x14ac:dyDescent="0.35">
      <c r="B9" s="31"/>
      <c r="C9" s="32"/>
      <c r="D9" s="33"/>
      <c r="F9" s="30"/>
      <c r="G9" s="2" t="s">
        <v>4</v>
      </c>
      <c r="H9" s="10">
        <v>20</v>
      </c>
      <c r="I9" s="13">
        <v>2</v>
      </c>
      <c r="K9" s="2" t="s">
        <v>5</v>
      </c>
      <c r="L9" s="10">
        <v>33</v>
      </c>
      <c r="M9" s="13">
        <v>1</v>
      </c>
      <c r="O9" s="2" t="s">
        <v>6</v>
      </c>
      <c r="P9" s="10">
        <v>23</v>
      </c>
      <c r="Q9" s="13">
        <v>1</v>
      </c>
      <c r="R9" s="29"/>
      <c r="T9" s="31"/>
      <c r="U9" s="32"/>
      <c r="V9" s="32"/>
      <c r="W9" s="33"/>
      <c r="Y9" s="30"/>
      <c r="Z9" s="35" t="s">
        <v>29</v>
      </c>
      <c r="AA9" s="65" t="s">
        <v>4</v>
      </c>
      <c r="AB9" s="65">
        <v>4</v>
      </c>
      <c r="AC9" s="64">
        <v>107.7</v>
      </c>
      <c r="AD9" s="82">
        <v>22</v>
      </c>
      <c r="AE9" s="82">
        <v>12</v>
      </c>
      <c r="AF9" s="78">
        <f t="shared" si="0"/>
        <v>141.69999999999999</v>
      </c>
      <c r="AG9" s="67"/>
      <c r="AI9" s="30"/>
      <c r="AJ9" s="18">
        <v>0</v>
      </c>
      <c r="AK9" s="73">
        <v>118333</v>
      </c>
      <c r="AL9" s="73">
        <v>43445</v>
      </c>
      <c r="AM9" s="73">
        <v>18500</v>
      </c>
      <c r="AN9" s="74">
        <f t="shared" si="1"/>
        <v>180278</v>
      </c>
      <c r="AO9" s="39">
        <f t="shared" si="2"/>
        <v>4006.1777777777779</v>
      </c>
      <c r="AP9" s="29"/>
      <c r="AR9" s="30"/>
      <c r="AS9" s="95" t="s">
        <v>29</v>
      </c>
      <c r="AT9" s="65">
        <v>4</v>
      </c>
      <c r="AU9" s="86">
        <v>53.85</v>
      </c>
      <c r="AV9" s="104">
        <v>9</v>
      </c>
      <c r="AW9" s="107">
        <f>(0.11*AU9)</f>
        <v>5.9234999999999998</v>
      </c>
      <c r="AX9" s="38">
        <f t="shared" si="3"/>
        <v>68.773499999999999</v>
      </c>
      <c r="AY9" s="29"/>
      <c r="BA9" s="30"/>
      <c r="BB9" s="36" t="s">
        <v>60</v>
      </c>
      <c r="BC9" s="87">
        <v>4</v>
      </c>
      <c r="BD9" s="29"/>
    </row>
    <row r="10" spans="2:56" ht="15" thickBot="1" x14ac:dyDescent="0.35">
      <c r="F10" s="30"/>
      <c r="G10" s="2" t="s">
        <v>4</v>
      </c>
      <c r="H10" s="10">
        <v>21</v>
      </c>
      <c r="I10" s="13">
        <v>2</v>
      </c>
      <c r="K10" s="2" t="s">
        <v>5</v>
      </c>
      <c r="L10" s="10">
        <v>34</v>
      </c>
      <c r="M10" s="13">
        <v>1</v>
      </c>
      <c r="O10" s="2" t="s">
        <v>6</v>
      </c>
      <c r="P10" s="10">
        <v>24</v>
      </c>
      <c r="Q10" s="13">
        <v>1</v>
      </c>
      <c r="R10" s="29"/>
      <c r="Y10" s="30"/>
      <c r="Z10" s="35" t="s">
        <v>29</v>
      </c>
      <c r="AA10" s="65" t="s">
        <v>4</v>
      </c>
      <c r="AB10" s="65">
        <v>5</v>
      </c>
      <c r="AC10" s="64">
        <v>118.95</v>
      </c>
      <c r="AD10" s="82">
        <v>24</v>
      </c>
      <c r="AE10" s="82">
        <v>13</v>
      </c>
      <c r="AF10" s="78">
        <f t="shared" si="0"/>
        <v>155.94999999999999</v>
      </c>
      <c r="AG10" s="67"/>
      <c r="AI10" s="31"/>
      <c r="AJ10" s="32"/>
      <c r="AK10" s="32"/>
      <c r="AL10" s="32"/>
      <c r="AM10" s="32"/>
      <c r="AN10" s="32"/>
      <c r="AO10" s="32"/>
      <c r="AP10" s="33"/>
      <c r="AR10" s="30"/>
      <c r="AS10" s="95" t="s">
        <v>29</v>
      </c>
      <c r="AT10" s="65">
        <v>5</v>
      </c>
      <c r="AU10" s="86">
        <v>59.47</v>
      </c>
      <c r="AV10" s="104">
        <v>10</v>
      </c>
      <c r="AW10" s="107">
        <f>(0.11*AU10)</f>
        <v>6.5416999999999996</v>
      </c>
      <c r="AX10" s="38">
        <f t="shared" si="3"/>
        <v>76.011700000000005</v>
      </c>
      <c r="AY10" s="29"/>
      <c r="BA10" s="31"/>
      <c r="BB10" s="32"/>
      <c r="BC10" s="32"/>
      <c r="BD10" s="33"/>
    </row>
    <row r="11" spans="2:56" ht="15.75" customHeight="1" x14ac:dyDescent="0.3">
      <c r="B11" s="26"/>
      <c r="C11" s="27"/>
      <c r="D11" s="28"/>
      <c r="F11" s="30"/>
      <c r="G11" s="2" t="s">
        <v>4</v>
      </c>
      <c r="H11" s="10">
        <v>22</v>
      </c>
      <c r="I11" s="13">
        <v>2</v>
      </c>
      <c r="K11" s="2" t="s">
        <v>5</v>
      </c>
      <c r="L11" s="10">
        <v>35</v>
      </c>
      <c r="M11" s="13">
        <v>1</v>
      </c>
      <c r="O11" s="2" t="s">
        <v>6</v>
      </c>
      <c r="P11" s="10">
        <v>40</v>
      </c>
      <c r="Q11" s="13">
        <v>2</v>
      </c>
      <c r="R11" s="29"/>
      <c r="Y11" s="30"/>
      <c r="Z11" s="35" t="s">
        <v>29</v>
      </c>
      <c r="AA11" s="65" t="s">
        <v>5</v>
      </c>
      <c r="AB11" s="65">
        <v>1</v>
      </c>
      <c r="AC11" s="64">
        <v>73.75</v>
      </c>
      <c r="AD11" s="82">
        <v>16</v>
      </c>
      <c r="AE11" s="82">
        <v>8</v>
      </c>
      <c r="AF11" s="78">
        <f t="shared" si="0"/>
        <v>97.75</v>
      </c>
      <c r="AG11" s="67"/>
      <c r="AI11" s="27"/>
      <c r="AJ11" s="75"/>
      <c r="AK11" s="75"/>
      <c r="AL11" s="75"/>
      <c r="AM11" s="75"/>
      <c r="AR11" s="30"/>
      <c r="AS11" s="96" t="s">
        <v>33</v>
      </c>
      <c r="AT11" s="97"/>
      <c r="AU11" s="98">
        <v>59.47</v>
      </c>
      <c r="AV11" s="105">
        <v>10</v>
      </c>
      <c r="AW11" s="99"/>
      <c r="AX11" s="39">
        <f t="shared" si="3"/>
        <v>69.47</v>
      </c>
      <c r="AY11" s="29"/>
    </row>
    <row r="12" spans="2:56" ht="16.2" thickBot="1" x14ac:dyDescent="0.35">
      <c r="B12" s="34" t="s">
        <v>61</v>
      </c>
      <c r="D12" s="29"/>
      <c r="F12" s="30"/>
      <c r="G12" s="2" t="s">
        <v>4</v>
      </c>
      <c r="H12" s="10">
        <v>23</v>
      </c>
      <c r="I12" s="13">
        <v>2</v>
      </c>
      <c r="K12" s="2" t="s">
        <v>5</v>
      </c>
      <c r="L12" s="10">
        <v>36</v>
      </c>
      <c r="M12" s="13">
        <v>1</v>
      </c>
      <c r="O12" s="2" t="s">
        <v>6</v>
      </c>
      <c r="P12" s="10">
        <v>41</v>
      </c>
      <c r="Q12" s="13">
        <v>2</v>
      </c>
      <c r="R12" s="29"/>
      <c r="Y12" s="30"/>
      <c r="Z12" s="35" t="s">
        <v>29</v>
      </c>
      <c r="AA12" s="65" t="s">
        <v>5</v>
      </c>
      <c r="AB12" s="65">
        <v>2</v>
      </c>
      <c r="AC12" s="64">
        <v>78.73</v>
      </c>
      <c r="AD12" s="82">
        <v>16</v>
      </c>
      <c r="AE12" s="82">
        <v>9</v>
      </c>
      <c r="AF12" s="78">
        <f t="shared" si="0"/>
        <v>103.73</v>
      </c>
      <c r="AG12" s="67"/>
      <c r="AI12" s="76"/>
      <c r="AJ12" s="76"/>
      <c r="AK12" s="76"/>
      <c r="AL12" s="76"/>
      <c r="AM12" s="76"/>
      <c r="AR12" s="31"/>
      <c r="AS12" s="32"/>
      <c r="AT12" s="32"/>
      <c r="AU12" s="32"/>
      <c r="AV12" s="32"/>
      <c r="AW12" s="32"/>
      <c r="AX12" s="32"/>
      <c r="AY12" s="33"/>
    </row>
    <row r="13" spans="2:56" x14ac:dyDescent="0.3">
      <c r="B13" s="63" t="s">
        <v>40</v>
      </c>
      <c r="D13" s="29"/>
      <c r="F13" s="30"/>
      <c r="G13" s="2" t="s">
        <v>4</v>
      </c>
      <c r="H13" s="10">
        <v>24</v>
      </c>
      <c r="I13" s="13">
        <v>2</v>
      </c>
      <c r="K13" s="2" t="s">
        <v>5</v>
      </c>
      <c r="L13" s="10">
        <v>60</v>
      </c>
      <c r="M13" s="13">
        <v>2</v>
      </c>
      <c r="O13" s="2" t="s">
        <v>6</v>
      </c>
      <c r="P13" s="10">
        <v>42</v>
      </c>
      <c r="Q13" s="13">
        <v>2</v>
      </c>
      <c r="R13" s="29"/>
      <c r="Y13" s="30"/>
      <c r="Z13" s="35" t="s">
        <v>29</v>
      </c>
      <c r="AA13" s="65" t="s">
        <v>5</v>
      </c>
      <c r="AB13" s="65">
        <v>3</v>
      </c>
      <c r="AC13" s="64">
        <v>84.16</v>
      </c>
      <c r="AD13" s="82">
        <v>18</v>
      </c>
      <c r="AE13" s="82">
        <v>9</v>
      </c>
      <c r="AF13" s="78">
        <f t="shared" si="0"/>
        <v>111.16</v>
      </c>
      <c r="AG13" s="67"/>
      <c r="AR13" s="101" t="s">
        <v>62</v>
      </c>
    </row>
    <row r="14" spans="2:56" x14ac:dyDescent="0.3">
      <c r="B14" s="30"/>
      <c r="C14" s="4" t="s">
        <v>63</v>
      </c>
      <c r="D14" s="29"/>
      <c r="F14" s="30"/>
      <c r="G14" s="2" t="s">
        <v>4</v>
      </c>
      <c r="H14" s="10">
        <v>30</v>
      </c>
      <c r="I14" s="13">
        <v>3</v>
      </c>
      <c r="K14" s="2" t="s">
        <v>5</v>
      </c>
      <c r="L14" s="10">
        <v>61</v>
      </c>
      <c r="M14" s="13">
        <v>2</v>
      </c>
      <c r="O14" s="2" t="s">
        <v>6</v>
      </c>
      <c r="P14" s="10">
        <v>43</v>
      </c>
      <c r="Q14" s="13">
        <v>2</v>
      </c>
      <c r="R14" s="29"/>
      <c r="Y14" s="30"/>
      <c r="Z14" s="35" t="s">
        <v>29</v>
      </c>
      <c r="AA14" s="65" t="s">
        <v>5</v>
      </c>
      <c r="AB14" s="65">
        <v>4</v>
      </c>
      <c r="AC14" s="64">
        <v>89.93</v>
      </c>
      <c r="AD14" s="82">
        <v>19</v>
      </c>
      <c r="AE14" s="82">
        <v>10</v>
      </c>
      <c r="AF14" s="78">
        <f t="shared" si="0"/>
        <v>118.93</v>
      </c>
      <c r="AG14" s="67"/>
    </row>
    <row r="15" spans="2:56" x14ac:dyDescent="0.3">
      <c r="B15" s="30"/>
      <c r="C15" s="20">
        <v>130</v>
      </c>
      <c r="D15" s="29"/>
      <c r="F15" s="30"/>
      <c r="G15" s="2" t="s">
        <v>4</v>
      </c>
      <c r="H15" s="10">
        <v>31</v>
      </c>
      <c r="I15" s="13">
        <v>3</v>
      </c>
      <c r="K15" s="2" t="s">
        <v>5</v>
      </c>
      <c r="L15" s="10">
        <v>62</v>
      </c>
      <c r="M15" s="13">
        <v>2</v>
      </c>
      <c r="O15" s="2" t="s">
        <v>6</v>
      </c>
      <c r="P15" s="10">
        <v>44</v>
      </c>
      <c r="Q15" s="13">
        <v>2</v>
      </c>
      <c r="R15" s="29"/>
      <c r="Y15" s="30"/>
      <c r="Z15" s="35" t="s">
        <v>29</v>
      </c>
      <c r="AA15" s="65" t="s">
        <v>5</v>
      </c>
      <c r="AB15" s="65">
        <v>5</v>
      </c>
      <c r="AC15" s="64">
        <v>99.32</v>
      </c>
      <c r="AD15" s="82">
        <v>21</v>
      </c>
      <c r="AE15" s="82">
        <v>11</v>
      </c>
      <c r="AF15" s="78">
        <f t="shared" si="0"/>
        <v>131.32</v>
      </c>
      <c r="AG15" s="67"/>
    </row>
    <row r="16" spans="2:56" x14ac:dyDescent="0.3">
      <c r="B16" s="41"/>
      <c r="D16" s="29"/>
      <c r="F16" s="30"/>
      <c r="G16" s="2" t="s">
        <v>4</v>
      </c>
      <c r="H16" s="10">
        <v>32</v>
      </c>
      <c r="I16" s="13">
        <v>3</v>
      </c>
      <c r="K16" s="2" t="s">
        <v>5</v>
      </c>
      <c r="L16" s="10">
        <v>63</v>
      </c>
      <c r="M16" s="13">
        <v>2</v>
      </c>
      <c r="O16" s="2" t="s">
        <v>6</v>
      </c>
      <c r="P16" s="10">
        <v>45</v>
      </c>
      <c r="Q16" s="13">
        <v>2</v>
      </c>
      <c r="R16" s="29"/>
      <c r="Y16" s="30"/>
      <c r="Z16" s="35" t="s">
        <v>29</v>
      </c>
      <c r="AA16" s="65" t="s">
        <v>6</v>
      </c>
      <c r="AB16" s="65">
        <v>1</v>
      </c>
      <c r="AC16" s="64">
        <v>73.75</v>
      </c>
      <c r="AD16" s="82">
        <v>16</v>
      </c>
      <c r="AE16" s="82">
        <v>8</v>
      </c>
      <c r="AF16" s="78">
        <f t="shared" si="0"/>
        <v>97.75</v>
      </c>
      <c r="AG16" s="67"/>
    </row>
    <row r="17" spans="2:50" x14ac:dyDescent="0.3">
      <c r="B17" s="30"/>
      <c r="C17" s="4" t="s">
        <v>64</v>
      </c>
      <c r="D17" s="29"/>
      <c r="F17" s="30"/>
      <c r="G17" s="2" t="s">
        <v>4</v>
      </c>
      <c r="H17" s="10">
        <v>33</v>
      </c>
      <c r="I17" s="13">
        <v>3</v>
      </c>
      <c r="K17" s="2" t="s">
        <v>5</v>
      </c>
      <c r="L17" s="10">
        <v>64</v>
      </c>
      <c r="M17" s="13">
        <v>2</v>
      </c>
      <c r="O17" s="2" t="s">
        <v>6</v>
      </c>
      <c r="P17" s="10">
        <v>46</v>
      </c>
      <c r="Q17" s="13">
        <v>2</v>
      </c>
      <c r="R17" s="29"/>
      <c r="Y17" s="30"/>
      <c r="Z17" s="35" t="s">
        <v>29</v>
      </c>
      <c r="AA17" s="65" t="s">
        <v>6</v>
      </c>
      <c r="AB17" s="65">
        <v>2</v>
      </c>
      <c r="AC17" s="64">
        <v>78.73</v>
      </c>
      <c r="AD17" s="82">
        <v>16</v>
      </c>
      <c r="AE17" s="82">
        <v>9</v>
      </c>
      <c r="AF17" s="78">
        <f t="shared" si="0"/>
        <v>103.73</v>
      </c>
      <c r="AG17" s="67"/>
      <c r="AX17" s="90"/>
    </row>
    <row r="18" spans="2:50" x14ac:dyDescent="0.3">
      <c r="B18" s="30"/>
      <c r="C18" s="20">
        <v>13</v>
      </c>
      <c r="D18" s="29"/>
      <c r="F18" s="30"/>
      <c r="G18" s="2" t="s">
        <v>4</v>
      </c>
      <c r="H18" s="10">
        <v>34</v>
      </c>
      <c r="I18" s="13">
        <v>3</v>
      </c>
      <c r="K18" s="2" t="s">
        <v>5</v>
      </c>
      <c r="L18" s="10">
        <v>65</v>
      </c>
      <c r="M18" s="13">
        <v>2</v>
      </c>
      <c r="O18" s="2" t="s">
        <v>6</v>
      </c>
      <c r="P18" s="10">
        <v>47</v>
      </c>
      <c r="Q18" s="13">
        <v>2</v>
      </c>
      <c r="R18" s="29"/>
      <c r="Y18" s="30"/>
      <c r="Z18" s="35" t="s">
        <v>29</v>
      </c>
      <c r="AA18" s="65" t="s">
        <v>6</v>
      </c>
      <c r="AB18" s="65">
        <v>3</v>
      </c>
      <c r="AC18" s="64">
        <v>84.16</v>
      </c>
      <c r="AD18" s="82">
        <v>18</v>
      </c>
      <c r="AE18" s="82">
        <v>9</v>
      </c>
      <c r="AF18" s="78">
        <f t="shared" si="0"/>
        <v>111.16</v>
      </c>
      <c r="AG18" s="67"/>
    </row>
    <row r="19" spans="2:50" x14ac:dyDescent="0.3">
      <c r="B19" s="30"/>
      <c r="D19" s="29"/>
      <c r="F19" s="30"/>
      <c r="G19" s="2" t="s">
        <v>4</v>
      </c>
      <c r="H19" s="10">
        <v>35</v>
      </c>
      <c r="I19" s="13">
        <v>3</v>
      </c>
      <c r="K19" s="2" t="s">
        <v>5</v>
      </c>
      <c r="L19" s="10">
        <v>66</v>
      </c>
      <c r="M19" s="13">
        <v>2</v>
      </c>
      <c r="O19" s="2" t="s">
        <v>6</v>
      </c>
      <c r="P19" s="10">
        <v>48</v>
      </c>
      <c r="Q19" s="13">
        <v>2</v>
      </c>
      <c r="R19" s="29"/>
      <c r="Y19" s="30"/>
      <c r="Z19" s="35" t="s">
        <v>29</v>
      </c>
      <c r="AA19" s="65" t="s">
        <v>6</v>
      </c>
      <c r="AB19" s="65">
        <v>4</v>
      </c>
      <c r="AC19" s="64">
        <v>89.93</v>
      </c>
      <c r="AD19" s="82">
        <v>19</v>
      </c>
      <c r="AE19" s="82">
        <v>10</v>
      </c>
      <c r="AF19" s="78">
        <f t="shared" si="0"/>
        <v>118.93</v>
      </c>
      <c r="AG19" s="67"/>
    </row>
    <row r="20" spans="2:50" x14ac:dyDescent="0.3">
      <c r="B20" s="30"/>
      <c r="C20" s="4" t="s">
        <v>65</v>
      </c>
      <c r="D20" s="29"/>
      <c r="F20" s="30"/>
      <c r="G20" s="2" t="s">
        <v>4</v>
      </c>
      <c r="H20" s="10">
        <v>36</v>
      </c>
      <c r="I20" s="13">
        <v>3</v>
      </c>
      <c r="K20" s="2" t="s">
        <v>5</v>
      </c>
      <c r="L20" s="10">
        <v>67</v>
      </c>
      <c r="M20" s="13">
        <v>2</v>
      </c>
      <c r="O20" s="2" t="s">
        <v>6</v>
      </c>
      <c r="P20" s="10">
        <v>60</v>
      </c>
      <c r="Q20" s="13">
        <v>3</v>
      </c>
      <c r="R20" s="29"/>
      <c r="Y20" s="30"/>
      <c r="Z20" s="35" t="s">
        <v>29</v>
      </c>
      <c r="AA20" s="65" t="s">
        <v>6</v>
      </c>
      <c r="AB20" s="65">
        <v>5</v>
      </c>
      <c r="AC20" s="64">
        <v>99.32</v>
      </c>
      <c r="AD20" s="82">
        <v>21</v>
      </c>
      <c r="AE20" s="82">
        <v>11</v>
      </c>
      <c r="AF20" s="78">
        <f t="shared" si="0"/>
        <v>131.32</v>
      </c>
      <c r="AG20" s="67"/>
    </row>
    <row r="21" spans="2:50" x14ac:dyDescent="0.3">
      <c r="B21" s="30"/>
      <c r="C21" s="20">
        <f>C15+C18</f>
        <v>143</v>
      </c>
      <c r="D21" s="29"/>
      <c r="F21" s="30"/>
      <c r="G21" s="2" t="s">
        <v>4</v>
      </c>
      <c r="H21" s="10">
        <v>40</v>
      </c>
      <c r="I21" s="13">
        <v>4</v>
      </c>
      <c r="K21" s="2" t="s">
        <v>5</v>
      </c>
      <c r="L21" s="10">
        <v>68</v>
      </c>
      <c r="M21" s="13">
        <v>2</v>
      </c>
      <c r="O21" s="2" t="s">
        <v>6</v>
      </c>
      <c r="P21" s="10">
        <v>61</v>
      </c>
      <c r="Q21" s="13">
        <v>3</v>
      </c>
      <c r="R21" s="29"/>
      <c r="Y21" s="30"/>
      <c r="Z21" s="36" t="s">
        <v>33</v>
      </c>
      <c r="AA21" s="81"/>
      <c r="AB21" s="81"/>
      <c r="AC21" s="69">
        <v>118.95</v>
      </c>
      <c r="AD21" s="84">
        <v>41</v>
      </c>
      <c r="AE21" s="80"/>
      <c r="AF21" s="79">
        <f t="shared" si="0"/>
        <v>159.94999999999999</v>
      </c>
      <c r="AG21" s="67"/>
    </row>
    <row r="22" spans="2:50" ht="15" thickBot="1" x14ac:dyDescent="0.35">
      <c r="B22" s="31"/>
      <c r="C22" s="32"/>
      <c r="D22" s="33"/>
      <c r="F22" s="30"/>
      <c r="G22" s="2" t="s">
        <v>4</v>
      </c>
      <c r="H22" s="10">
        <v>41</v>
      </c>
      <c r="I22" s="13">
        <v>4</v>
      </c>
      <c r="K22" s="2" t="s">
        <v>5</v>
      </c>
      <c r="L22" s="10">
        <v>69</v>
      </c>
      <c r="M22" s="13">
        <v>2</v>
      </c>
      <c r="O22" s="2" t="s">
        <v>6</v>
      </c>
      <c r="P22" s="10">
        <v>62</v>
      </c>
      <c r="Q22" s="13">
        <v>3</v>
      </c>
      <c r="R22" s="29"/>
      <c r="Y22" s="31"/>
      <c r="Z22" s="32"/>
      <c r="AA22" s="32"/>
      <c r="AB22" s="32"/>
      <c r="AC22" s="32"/>
      <c r="AD22" s="32"/>
      <c r="AE22" s="32"/>
      <c r="AF22" s="32"/>
      <c r="AG22" s="33"/>
    </row>
    <row r="23" spans="2:50" ht="15" thickBot="1" x14ac:dyDescent="0.35">
      <c r="F23" s="30"/>
      <c r="G23" s="2" t="s">
        <v>4</v>
      </c>
      <c r="H23" s="10">
        <v>42</v>
      </c>
      <c r="I23" s="13">
        <v>4</v>
      </c>
      <c r="K23" s="2" t="s">
        <v>5</v>
      </c>
      <c r="L23" s="10">
        <v>70</v>
      </c>
      <c r="M23" s="13">
        <v>2</v>
      </c>
      <c r="O23" s="2" t="s">
        <v>6</v>
      </c>
      <c r="P23" s="10">
        <v>63</v>
      </c>
      <c r="Q23" s="13">
        <v>3</v>
      </c>
      <c r="R23" s="29"/>
    </row>
    <row r="24" spans="2:50" x14ac:dyDescent="0.3">
      <c r="B24" s="26"/>
      <c r="C24" s="27"/>
      <c r="D24" s="28"/>
      <c r="F24" s="30"/>
      <c r="G24" s="2" t="s">
        <v>4</v>
      </c>
      <c r="H24" s="10">
        <v>43</v>
      </c>
      <c r="I24" s="13">
        <v>4</v>
      </c>
      <c r="K24" s="2" t="s">
        <v>5</v>
      </c>
      <c r="L24" s="10">
        <v>71</v>
      </c>
      <c r="M24" s="13">
        <v>2</v>
      </c>
      <c r="O24" s="2" t="s">
        <v>6</v>
      </c>
      <c r="P24" s="10">
        <v>64</v>
      </c>
      <c r="Q24" s="13">
        <v>3</v>
      </c>
      <c r="R24" s="29"/>
    </row>
    <row r="25" spans="2:50" ht="15.6" x14ac:dyDescent="0.3">
      <c r="B25" s="34" t="s">
        <v>66</v>
      </c>
      <c r="D25" s="29"/>
      <c r="F25" s="30"/>
      <c r="G25" s="2" t="s">
        <v>4</v>
      </c>
      <c r="H25" s="10">
        <v>44</v>
      </c>
      <c r="I25" s="13">
        <v>4</v>
      </c>
      <c r="K25" s="2" t="s">
        <v>5</v>
      </c>
      <c r="L25" s="10">
        <v>72</v>
      </c>
      <c r="M25" s="13">
        <v>2</v>
      </c>
      <c r="O25" s="2" t="s">
        <v>6</v>
      </c>
      <c r="P25" s="10">
        <v>65</v>
      </c>
      <c r="Q25" s="13">
        <v>3</v>
      </c>
      <c r="R25" s="29"/>
    </row>
    <row r="26" spans="2:50" x14ac:dyDescent="0.3">
      <c r="B26" s="30"/>
      <c r="D26" s="29"/>
      <c r="F26" s="30"/>
      <c r="G26" s="2" t="s">
        <v>4</v>
      </c>
      <c r="H26" s="10">
        <v>45</v>
      </c>
      <c r="I26" s="13">
        <v>4</v>
      </c>
      <c r="K26" s="2" t="s">
        <v>5</v>
      </c>
      <c r="L26" s="10">
        <v>80</v>
      </c>
      <c r="M26" s="13">
        <v>3</v>
      </c>
      <c r="O26" s="2" t="s">
        <v>6</v>
      </c>
      <c r="P26" s="10">
        <v>66</v>
      </c>
      <c r="Q26" s="13">
        <v>3</v>
      </c>
      <c r="R26" s="29"/>
    </row>
    <row r="27" spans="2:50" x14ac:dyDescent="0.3">
      <c r="B27" s="30"/>
      <c r="C27" s="42">
        <v>0.48</v>
      </c>
      <c r="D27" s="29"/>
      <c r="F27" s="30"/>
      <c r="G27" s="2" t="s">
        <v>4</v>
      </c>
      <c r="H27" s="10">
        <v>46</v>
      </c>
      <c r="I27" s="13">
        <v>4</v>
      </c>
      <c r="K27" s="2" t="s">
        <v>5</v>
      </c>
      <c r="L27" s="10">
        <v>81</v>
      </c>
      <c r="M27" s="13">
        <v>3</v>
      </c>
      <c r="O27" s="2" t="s">
        <v>6</v>
      </c>
      <c r="P27" s="10">
        <v>67</v>
      </c>
      <c r="Q27" s="13">
        <v>3</v>
      </c>
      <c r="R27" s="29"/>
    </row>
    <row r="28" spans="2:50" ht="15" thickBot="1" x14ac:dyDescent="0.35">
      <c r="B28" s="31"/>
      <c r="C28" s="32"/>
      <c r="D28" s="33"/>
      <c r="F28" s="30"/>
      <c r="G28" s="2" t="s">
        <v>4</v>
      </c>
      <c r="H28" s="10">
        <v>47</v>
      </c>
      <c r="I28" s="13">
        <v>4</v>
      </c>
      <c r="K28" s="2" t="s">
        <v>5</v>
      </c>
      <c r="L28" s="10">
        <v>82</v>
      </c>
      <c r="M28" s="13">
        <v>3</v>
      </c>
      <c r="O28" s="2" t="s">
        <v>6</v>
      </c>
      <c r="P28" s="10">
        <v>68</v>
      </c>
      <c r="Q28" s="13">
        <v>3</v>
      </c>
      <c r="R28" s="29"/>
    </row>
    <row r="29" spans="2:50" ht="15" thickBot="1" x14ac:dyDescent="0.35">
      <c r="F29" s="30"/>
      <c r="G29" s="2" t="s">
        <v>4</v>
      </c>
      <c r="H29" s="10">
        <v>48</v>
      </c>
      <c r="I29" s="13">
        <v>4</v>
      </c>
      <c r="K29" s="2" t="s">
        <v>5</v>
      </c>
      <c r="L29" s="10">
        <v>83</v>
      </c>
      <c r="M29" s="13">
        <v>3</v>
      </c>
      <c r="O29" s="2" t="s">
        <v>6</v>
      </c>
      <c r="P29" s="10">
        <v>69</v>
      </c>
      <c r="Q29" s="13">
        <v>3</v>
      </c>
      <c r="R29" s="29"/>
    </row>
    <row r="30" spans="2:50" x14ac:dyDescent="0.3">
      <c r="B30" s="26"/>
      <c r="C30" s="27"/>
      <c r="D30" s="28"/>
      <c r="F30" s="30"/>
      <c r="G30" s="2" t="s">
        <v>4</v>
      </c>
      <c r="H30" s="10">
        <v>50</v>
      </c>
      <c r="I30" s="13">
        <v>5</v>
      </c>
      <c r="K30" s="2" t="s">
        <v>5</v>
      </c>
      <c r="L30" s="10">
        <v>84</v>
      </c>
      <c r="M30" s="13">
        <v>3</v>
      </c>
      <c r="O30" s="2" t="s">
        <v>6</v>
      </c>
      <c r="P30" s="10">
        <v>70</v>
      </c>
      <c r="Q30" s="13">
        <v>3</v>
      </c>
      <c r="R30" s="29"/>
    </row>
    <row r="31" spans="2:50" ht="15.6" x14ac:dyDescent="0.3">
      <c r="B31" s="34" t="s">
        <v>67</v>
      </c>
      <c r="D31" s="29"/>
      <c r="F31" s="30"/>
      <c r="G31" s="2" t="s">
        <v>4</v>
      </c>
      <c r="H31" s="10">
        <v>51</v>
      </c>
      <c r="I31" s="13">
        <v>5</v>
      </c>
      <c r="K31" s="2" t="s">
        <v>5</v>
      </c>
      <c r="L31" s="10">
        <v>85</v>
      </c>
      <c r="M31" s="13">
        <v>3</v>
      </c>
      <c r="O31" s="2" t="s">
        <v>6</v>
      </c>
      <c r="P31" s="10">
        <v>71</v>
      </c>
      <c r="Q31" s="13">
        <v>3</v>
      </c>
      <c r="R31" s="29"/>
    </row>
    <row r="32" spans="2:50" x14ac:dyDescent="0.3">
      <c r="B32" s="30"/>
      <c r="D32" s="29"/>
      <c r="F32" s="30"/>
      <c r="G32" s="2" t="s">
        <v>4</v>
      </c>
      <c r="H32" s="10">
        <v>52</v>
      </c>
      <c r="I32" s="13">
        <v>5</v>
      </c>
      <c r="K32" s="2" t="s">
        <v>5</v>
      </c>
      <c r="L32" s="10">
        <v>86</v>
      </c>
      <c r="M32" s="13">
        <v>3</v>
      </c>
      <c r="O32" s="2" t="s">
        <v>6</v>
      </c>
      <c r="P32" s="10">
        <v>72</v>
      </c>
      <c r="Q32" s="13">
        <v>3</v>
      </c>
      <c r="R32" s="29"/>
    </row>
    <row r="33" spans="2:18" x14ac:dyDescent="0.3">
      <c r="B33" s="30"/>
      <c r="C33" s="62">
        <v>4000</v>
      </c>
      <c r="D33" s="29"/>
      <c r="F33" s="30"/>
      <c r="G33" s="2" t="s">
        <v>4</v>
      </c>
      <c r="H33" s="10">
        <v>53</v>
      </c>
      <c r="I33" s="13">
        <v>5</v>
      </c>
      <c r="K33" s="2" t="s">
        <v>5</v>
      </c>
      <c r="L33" s="10">
        <v>87</v>
      </c>
      <c r="M33" s="13">
        <v>3</v>
      </c>
      <c r="O33" s="2" t="s">
        <v>6</v>
      </c>
      <c r="P33" s="10">
        <v>80</v>
      </c>
      <c r="Q33" s="13">
        <v>4</v>
      </c>
      <c r="R33" s="29"/>
    </row>
    <row r="34" spans="2:18" ht="15" thickBot="1" x14ac:dyDescent="0.35">
      <c r="B34" s="31"/>
      <c r="C34" s="32"/>
      <c r="D34" s="33"/>
      <c r="F34" s="30"/>
      <c r="G34" s="2" t="s">
        <v>4</v>
      </c>
      <c r="H34" s="10">
        <v>54</v>
      </c>
      <c r="I34" s="13">
        <v>5</v>
      </c>
      <c r="K34" s="2" t="s">
        <v>5</v>
      </c>
      <c r="L34" s="10">
        <v>88</v>
      </c>
      <c r="M34" s="13">
        <v>3</v>
      </c>
      <c r="O34" s="2" t="s">
        <v>6</v>
      </c>
      <c r="P34" s="10">
        <v>81</v>
      </c>
      <c r="Q34" s="13">
        <v>4</v>
      </c>
      <c r="R34" s="29"/>
    </row>
    <row r="35" spans="2:18" x14ac:dyDescent="0.3">
      <c r="F35" s="30"/>
      <c r="G35" s="2" t="s">
        <v>4</v>
      </c>
      <c r="H35" s="10">
        <v>55</v>
      </c>
      <c r="I35" s="13">
        <v>5</v>
      </c>
      <c r="K35" s="2" t="s">
        <v>5</v>
      </c>
      <c r="L35" s="10">
        <v>89</v>
      </c>
      <c r="M35" s="13">
        <v>3</v>
      </c>
      <c r="O35" s="2" t="s">
        <v>6</v>
      </c>
      <c r="P35" s="10">
        <v>82</v>
      </c>
      <c r="Q35" s="13">
        <v>4</v>
      </c>
      <c r="R35" s="29"/>
    </row>
    <row r="36" spans="2:18" x14ac:dyDescent="0.3">
      <c r="F36" s="30"/>
      <c r="G36" s="2" t="s">
        <v>4</v>
      </c>
      <c r="H36" s="10">
        <v>56</v>
      </c>
      <c r="I36" s="13">
        <v>5</v>
      </c>
      <c r="K36" s="2" t="s">
        <v>5</v>
      </c>
      <c r="L36" s="10">
        <v>90</v>
      </c>
      <c r="M36" s="13">
        <v>3</v>
      </c>
      <c r="O36" s="2" t="s">
        <v>6</v>
      </c>
      <c r="P36" s="10">
        <v>83</v>
      </c>
      <c r="Q36" s="13">
        <v>4</v>
      </c>
      <c r="R36" s="29"/>
    </row>
    <row r="37" spans="2:18" x14ac:dyDescent="0.3">
      <c r="F37" s="30"/>
      <c r="G37" s="2" t="s">
        <v>4</v>
      </c>
      <c r="H37" s="10">
        <v>57</v>
      </c>
      <c r="I37" s="13">
        <v>5</v>
      </c>
      <c r="K37" s="2" t="s">
        <v>5</v>
      </c>
      <c r="L37" s="10">
        <v>91</v>
      </c>
      <c r="M37" s="13">
        <v>3</v>
      </c>
      <c r="O37" s="2" t="s">
        <v>6</v>
      </c>
      <c r="P37" s="10">
        <v>84</v>
      </c>
      <c r="Q37" s="13">
        <v>4</v>
      </c>
      <c r="R37" s="29"/>
    </row>
    <row r="38" spans="2:18" x14ac:dyDescent="0.3">
      <c r="F38" s="30"/>
      <c r="G38" s="2" t="s">
        <v>4</v>
      </c>
      <c r="H38" s="10">
        <v>58</v>
      </c>
      <c r="I38" s="13">
        <v>5</v>
      </c>
      <c r="K38" s="2" t="s">
        <v>5</v>
      </c>
      <c r="L38" s="10">
        <v>92</v>
      </c>
      <c r="M38" s="13">
        <v>3</v>
      </c>
      <c r="O38" s="2" t="s">
        <v>6</v>
      </c>
      <c r="P38" s="10">
        <v>85</v>
      </c>
      <c r="Q38" s="13">
        <v>4</v>
      </c>
      <c r="R38" s="29"/>
    </row>
    <row r="39" spans="2:18" x14ac:dyDescent="0.3">
      <c r="F39" s="30"/>
      <c r="G39" s="2" t="s">
        <v>4</v>
      </c>
      <c r="H39" s="10">
        <v>59</v>
      </c>
      <c r="I39" s="13">
        <v>5</v>
      </c>
      <c r="K39" s="2" t="s">
        <v>5</v>
      </c>
      <c r="L39" s="10">
        <v>93</v>
      </c>
      <c r="M39" s="13">
        <v>3</v>
      </c>
      <c r="O39" s="2" t="s">
        <v>6</v>
      </c>
      <c r="P39" s="10">
        <v>86</v>
      </c>
      <c r="Q39" s="13">
        <v>4</v>
      </c>
      <c r="R39" s="29"/>
    </row>
    <row r="40" spans="2:18" x14ac:dyDescent="0.3">
      <c r="F40" s="30"/>
      <c r="G40" s="3" t="s">
        <v>4</v>
      </c>
      <c r="H40" s="12">
        <v>60</v>
      </c>
      <c r="I40" s="14">
        <v>5</v>
      </c>
      <c r="K40" s="2" t="s">
        <v>5</v>
      </c>
      <c r="L40" s="10">
        <v>94</v>
      </c>
      <c r="M40" s="13">
        <v>3</v>
      </c>
      <c r="O40" s="2" t="s">
        <v>6</v>
      </c>
      <c r="P40" s="10">
        <v>87</v>
      </c>
      <c r="Q40" s="13">
        <v>4</v>
      </c>
      <c r="R40" s="29"/>
    </row>
    <row r="41" spans="2:18" x14ac:dyDescent="0.3">
      <c r="F41" s="30"/>
      <c r="K41" s="2" t="s">
        <v>5</v>
      </c>
      <c r="L41" s="10">
        <v>95</v>
      </c>
      <c r="M41" s="13">
        <v>3</v>
      </c>
      <c r="O41" s="2" t="s">
        <v>6</v>
      </c>
      <c r="P41" s="10">
        <v>88</v>
      </c>
      <c r="Q41" s="13">
        <v>4</v>
      </c>
      <c r="R41" s="29"/>
    </row>
    <row r="42" spans="2:18" x14ac:dyDescent="0.3">
      <c r="F42" s="30"/>
      <c r="K42" s="2" t="s">
        <v>5</v>
      </c>
      <c r="L42" s="10">
        <v>96</v>
      </c>
      <c r="M42" s="13">
        <v>3</v>
      </c>
      <c r="O42" s="2" t="s">
        <v>6</v>
      </c>
      <c r="P42" s="10">
        <v>89</v>
      </c>
      <c r="Q42" s="13">
        <v>4</v>
      </c>
      <c r="R42" s="29"/>
    </row>
    <row r="43" spans="2:18" x14ac:dyDescent="0.3">
      <c r="F43" s="30"/>
      <c r="K43" s="2" t="s">
        <v>5</v>
      </c>
      <c r="L43" s="10">
        <v>102</v>
      </c>
      <c r="M43" s="13">
        <v>4</v>
      </c>
      <c r="O43" s="2" t="s">
        <v>6</v>
      </c>
      <c r="P43" s="10">
        <v>92</v>
      </c>
      <c r="Q43" s="13">
        <v>4</v>
      </c>
      <c r="R43" s="29"/>
    </row>
    <row r="44" spans="2:18" x14ac:dyDescent="0.3">
      <c r="F44" s="30"/>
      <c r="K44" s="2" t="s">
        <v>5</v>
      </c>
      <c r="L44" s="10">
        <v>103</v>
      </c>
      <c r="M44" s="13">
        <v>4</v>
      </c>
      <c r="O44" s="2" t="s">
        <v>6</v>
      </c>
      <c r="P44" s="10">
        <v>93</v>
      </c>
      <c r="Q44" s="13">
        <v>4</v>
      </c>
      <c r="R44" s="29"/>
    </row>
    <row r="45" spans="2:18" x14ac:dyDescent="0.3">
      <c r="F45" s="30"/>
      <c r="K45" s="2" t="s">
        <v>5</v>
      </c>
      <c r="L45" s="10">
        <v>104</v>
      </c>
      <c r="M45" s="13">
        <v>4</v>
      </c>
      <c r="O45" s="2" t="s">
        <v>6</v>
      </c>
      <c r="P45" s="10">
        <v>94</v>
      </c>
      <c r="Q45" s="13">
        <v>4</v>
      </c>
      <c r="R45" s="29"/>
    </row>
    <row r="46" spans="2:18" x14ac:dyDescent="0.3">
      <c r="F46" s="30"/>
      <c r="K46" s="2" t="s">
        <v>5</v>
      </c>
      <c r="L46" s="10">
        <v>105</v>
      </c>
      <c r="M46" s="13">
        <v>4</v>
      </c>
      <c r="O46" s="2" t="s">
        <v>6</v>
      </c>
      <c r="P46" s="10">
        <v>95</v>
      </c>
      <c r="Q46" s="13">
        <v>4</v>
      </c>
      <c r="R46" s="29"/>
    </row>
    <row r="47" spans="2:18" x14ac:dyDescent="0.3">
      <c r="F47" s="30"/>
      <c r="K47" s="2" t="s">
        <v>5</v>
      </c>
      <c r="L47" s="10">
        <v>106</v>
      </c>
      <c r="M47" s="13">
        <v>4</v>
      </c>
      <c r="O47" s="2" t="s">
        <v>6</v>
      </c>
      <c r="P47" s="10">
        <v>96</v>
      </c>
      <c r="Q47" s="13">
        <v>4</v>
      </c>
      <c r="R47" s="29"/>
    </row>
    <row r="48" spans="2:18" x14ac:dyDescent="0.3">
      <c r="F48" s="30"/>
      <c r="K48" s="2" t="s">
        <v>5</v>
      </c>
      <c r="L48" s="10">
        <v>107</v>
      </c>
      <c r="M48" s="13">
        <v>4</v>
      </c>
      <c r="O48" s="2" t="s">
        <v>6</v>
      </c>
      <c r="P48" s="10">
        <v>100</v>
      </c>
      <c r="Q48" s="13">
        <v>5</v>
      </c>
      <c r="R48" s="29"/>
    </row>
    <row r="49" spans="6:18" x14ac:dyDescent="0.3">
      <c r="F49" s="30"/>
      <c r="K49" s="2" t="s">
        <v>5</v>
      </c>
      <c r="L49" s="10">
        <v>108</v>
      </c>
      <c r="M49" s="13">
        <v>4</v>
      </c>
      <c r="O49" s="2" t="s">
        <v>6</v>
      </c>
      <c r="P49" s="10">
        <v>101</v>
      </c>
      <c r="Q49" s="13">
        <v>5</v>
      </c>
      <c r="R49" s="29"/>
    </row>
    <row r="50" spans="6:18" x14ac:dyDescent="0.3">
      <c r="F50" s="30"/>
      <c r="K50" s="2" t="s">
        <v>5</v>
      </c>
      <c r="L50" s="10">
        <v>109</v>
      </c>
      <c r="M50" s="13">
        <v>4</v>
      </c>
      <c r="O50" s="2" t="s">
        <v>6</v>
      </c>
      <c r="P50" s="10">
        <v>102</v>
      </c>
      <c r="Q50" s="13">
        <v>5</v>
      </c>
      <c r="R50" s="29"/>
    </row>
    <row r="51" spans="6:18" x14ac:dyDescent="0.3">
      <c r="F51" s="30"/>
      <c r="K51" s="2" t="s">
        <v>5</v>
      </c>
      <c r="L51" s="10">
        <v>110</v>
      </c>
      <c r="M51" s="13">
        <v>4</v>
      </c>
      <c r="O51" s="2" t="s">
        <v>6</v>
      </c>
      <c r="P51" s="10">
        <v>103</v>
      </c>
      <c r="Q51" s="13">
        <v>5</v>
      </c>
      <c r="R51" s="29"/>
    </row>
    <row r="52" spans="6:18" x14ac:dyDescent="0.3">
      <c r="F52" s="30"/>
      <c r="K52" s="2" t="s">
        <v>5</v>
      </c>
      <c r="L52" s="10">
        <v>111</v>
      </c>
      <c r="M52" s="13">
        <v>4</v>
      </c>
      <c r="O52" s="2" t="s">
        <v>6</v>
      </c>
      <c r="P52" s="10">
        <v>104</v>
      </c>
      <c r="Q52" s="13">
        <v>5</v>
      </c>
      <c r="R52" s="29"/>
    </row>
    <row r="53" spans="6:18" x14ac:dyDescent="0.3">
      <c r="F53" s="30"/>
      <c r="K53" s="2" t="s">
        <v>5</v>
      </c>
      <c r="L53" s="10">
        <v>112</v>
      </c>
      <c r="M53" s="13">
        <v>4</v>
      </c>
      <c r="O53" s="2" t="s">
        <v>6</v>
      </c>
      <c r="P53" s="10">
        <v>105</v>
      </c>
      <c r="Q53" s="13">
        <v>5</v>
      </c>
      <c r="R53" s="29"/>
    </row>
    <row r="54" spans="6:18" x14ac:dyDescent="0.3">
      <c r="F54" s="30"/>
      <c r="K54" s="2" t="s">
        <v>5</v>
      </c>
      <c r="L54" s="10">
        <v>113</v>
      </c>
      <c r="M54" s="13">
        <v>4</v>
      </c>
      <c r="O54" s="2" t="s">
        <v>6</v>
      </c>
      <c r="P54" s="10">
        <v>106</v>
      </c>
      <c r="Q54" s="13">
        <v>5</v>
      </c>
      <c r="R54" s="29"/>
    </row>
    <row r="55" spans="6:18" x14ac:dyDescent="0.3">
      <c r="F55" s="30"/>
      <c r="K55" s="2" t="s">
        <v>5</v>
      </c>
      <c r="L55" s="10">
        <v>114</v>
      </c>
      <c r="M55" s="13">
        <v>4</v>
      </c>
      <c r="O55" s="2" t="s">
        <v>6</v>
      </c>
      <c r="P55" s="10">
        <v>107</v>
      </c>
      <c r="Q55" s="13">
        <v>5</v>
      </c>
      <c r="R55" s="29"/>
    </row>
    <row r="56" spans="6:18" x14ac:dyDescent="0.3">
      <c r="F56" s="30"/>
      <c r="K56" s="2" t="s">
        <v>5</v>
      </c>
      <c r="L56" s="10">
        <v>115</v>
      </c>
      <c r="M56" s="13">
        <v>4</v>
      </c>
      <c r="O56" s="2" t="s">
        <v>6</v>
      </c>
      <c r="P56" s="10">
        <v>108</v>
      </c>
      <c r="Q56" s="13">
        <v>5</v>
      </c>
      <c r="R56" s="29"/>
    </row>
    <row r="57" spans="6:18" x14ac:dyDescent="0.3">
      <c r="F57" s="30"/>
      <c r="K57" s="2" t="s">
        <v>5</v>
      </c>
      <c r="L57" s="10">
        <v>116</v>
      </c>
      <c r="M57" s="13">
        <v>4</v>
      </c>
      <c r="O57" s="2" t="s">
        <v>6</v>
      </c>
      <c r="P57" s="10">
        <v>109</v>
      </c>
      <c r="Q57" s="13">
        <v>5</v>
      </c>
      <c r="R57" s="29"/>
    </row>
    <row r="58" spans="6:18" x14ac:dyDescent="0.3">
      <c r="F58" s="30"/>
      <c r="K58" s="2" t="s">
        <v>5</v>
      </c>
      <c r="L58" s="10">
        <v>117</v>
      </c>
      <c r="M58" s="13">
        <v>4</v>
      </c>
      <c r="O58" s="2" t="s">
        <v>6</v>
      </c>
      <c r="P58" s="10">
        <v>110</v>
      </c>
      <c r="Q58" s="13">
        <v>5</v>
      </c>
      <c r="R58" s="29"/>
    </row>
    <row r="59" spans="6:18" x14ac:dyDescent="0.3">
      <c r="F59" s="30"/>
      <c r="K59" s="2" t="s">
        <v>5</v>
      </c>
      <c r="L59" s="10">
        <v>118</v>
      </c>
      <c r="M59" s="13">
        <v>4</v>
      </c>
      <c r="O59" s="2" t="s">
        <v>6</v>
      </c>
      <c r="P59" s="10">
        <v>111</v>
      </c>
      <c r="Q59" s="13">
        <v>5</v>
      </c>
      <c r="R59" s="29"/>
    </row>
    <row r="60" spans="6:18" x14ac:dyDescent="0.3">
      <c r="F60" s="30"/>
      <c r="K60" s="2" t="s">
        <v>5</v>
      </c>
      <c r="L60" s="10">
        <v>119</v>
      </c>
      <c r="M60" s="13">
        <v>4</v>
      </c>
      <c r="O60" s="2" t="s">
        <v>6</v>
      </c>
      <c r="P60" s="10">
        <v>112</v>
      </c>
      <c r="Q60" s="13">
        <v>5</v>
      </c>
      <c r="R60" s="29"/>
    </row>
    <row r="61" spans="6:18" x14ac:dyDescent="0.3">
      <c r="F61" s="30"/>
      <c r="K61" s="2" t="s">
        <v>5</v>
      </c>
      <c r="L61" s="10">
        <v>120</v>
      </c>
      <c r="M61" s="13">
        <v>4</v>
      </c>
      <c r="O61" s="2" t="s">
        <v>6</v>
      </c>
      <c r="P61" s="10">
        <v>113</v>
      </c>
      <c r="Q61" s="13">
        <v>5</v>
      </c>
      <c r="R61" s="29"/>
    </row>
    <row r="62" spans="6:18" x14ac:dyDescent="0.3">
      <c r="F62" s="30"/>
      <c r="K62" s="2" t="s">
        <v>5</v>
      </c>
      <c r="L62" s="10">
        <v>150</v>
      </c>
      <c r="M62" s="13">
        <v>5</v>
      </c>
      <c r="O62" s="2" t="s">
        <v>6</v>
      </c>
      <c r="P62" s="10">
        <v>114</v>
      </c>
      <c r="Q62" s="13">
        <v>5</v>
      </c>
      <c r="R62" s="29"/>
    </row>
    <row r="63" spans="6:18" x14ac:dyDescent="0.3">
      <c r="F63" s="30"/>
      <c r="K63" s="2" t="s">
        <v>5</v>
      </c>
      <c r="L63" s="10">
        <v>151</v>
      </c>
      <c r="M63" s="13">
        <v>5</v>
      </c>
      <c r="O63" s="2" t="s">
        <v>6</v>
      </c>
      <c r="P63" s="10">
        <v>115</v>
      </c>
      <c r="Q63" s="13">
        <v>5</v>
      </c>
      <c r="R63" s="29"/>
    </row>
    <row r="64" spans="6:18" x14ac:dyDescent="0.3">
      <c r="F64" s="30"/>
      <c r="K64" s="2" t="s">
        <v>5</v>
      </c>
      <c r="L64" s="10">
        <v>152</v>
      </c>
      <c r="M64" s="13">
        <v>5</v>
      </c>
      <c r="O64" s="2" t="s">
        <v>6</v>
      </c>
      <c r="P64" s="10">
        <v>116</v>
      </c>
      <c r="Q64" s="13">
        <v>5</v>
      </c>
      <c r="R64" s="29"/>
    </row>
    <row r="65" spans="6:18" x14ac:dyDescent="0.3">
      <c r="F65" s="30"/>
      <c r="K65" s="2" t="s">
        <v>5</v>
      </c>
      <c r="L65" s="10">
        <v>153</v>
      </c>
      <c r="M65" s="13">
        <v>5</v>
      </c>
      <c r="O65" s="2" t="s">
        <v>6</v>
      </c>
      <c r="P65" s="10">
        <v>117</v>
      </c>
      <c r="Q65" s="13">
        <v>5</v>
      </c>
      <c r="R65" s="29"/>
    </row>
    <row r="66" spans="6:18" x14ac:dyDescent="0.3">
      <c r="F66" s="30"/>
      <c r="K66" s="2" t="s">
        <v>5</v>
      </c>
      <c r="L66" s="10">
        <v>154</v>
      </c>
      <c r="M66" s="13">
        <v>5</v>
      </c>
      <c r="O66" s="2" t="s">
        <v>6</v>
      </c>
      <c r="P66" s="10">
        <v>118</v>
      </c>
      <c r="Q66" s="13">
        <v>5</v>
      </c>
      <c r="R66" s="29"/>
    </row>
    <row r="67" spans="6:18" x14ac:dyDescent="0.3">
      <c r="F67" s="30"/>
      <c r="K67" s="2" t="s">
        <v>5</v>
      </c>
      <c r="L67" s="10">
        <v>155</v>
      </c>
      <c r="M67" s="13">
        <v>5</v>
      </c>
      <c r="O67" s="2" t="s">
        <v>6</v>
      </c>
      <c r="P67" s="10">
        <v>119</v>
      </c>
      <c r="Q67" s="13">
        <v>5</v>
      </c>
      <c r="R67" s="29"/>
    </row>
    <row r="68" spans="6:18" x14ac:dyDescent="0.3">
      <c r="F68" s="30"/>
      <c r="K68" s="2" t="s">
        <v>5</v>
      </c>
      <c r="L68" s="10">
        <v>156</v>
      </c>
      <c r="M68" s="13">
        <v>5</v>
      </c>
      <c r="O68" s="3" t="s">
        <v>6</v>
      </c>
      <c r="P68" s="12">
        <v>120</v>
      </c>
      <c r="Q68" s="14">
        <v>5</v>
      </c>
      <c r="R68" s="29"/>
    </row>
    <row r="69" spans="6:18" x14ac:dyDescent="0.3">
      <c r="F69" s="30"/>
      <c r="K69" s="2" t="s">
        <v>5</v>
      </c>
      <c r="L69" s="10">
        <v>157</v>
      </c>
      <c r="M69" s="13">
        <v>5</v>
      </c>
      <c r="R69" s="29"/>
    </row>
    <row r="70" spans="6:18" x14ac:dyDescent="0.3">
      <c r="F70" s="30"/>
      <c r="K70" s="2" t="s">
        <v>5</v>
      </c>
      <c r="L70" s="10">
        <v>158</v>
      </c>
      <c r="M70" s="13">
        <v>5</v>
      </c>
      <c r="R70" s="29"/>
    </row>
    <row r="71" spans="6:18" x14ac:dyDescent="0.3">
      <c r="F71" s="30"/>
      <c r="K71" s="2" t="s">
        <v>5</v>
      </c>
      <c r="L71" s="10">
        <v>159</v>
      </c>
      <c r="M71" s="13">
        <v>5</v>
      </c>
      <c r="R71" s="29"/>
    </row>
    <row r="72" spans="6:18" x14ac:dyDescent="0.3">
      <c r="F72" s="30"/>
      <c r="K72" s="2" t="s">
        <v>5</v>
      </c>
      <c r="L72" s="10">
        <v>160</v>
      </c>
      <c r="M72" s="13">
        <v>5</v>
      </c>
      <c r="R72" s="29"/>
    </row>
    <row r="73" spans="6:18" x14ac:dyDescent="0.3">
      <c r="F73" s="30"/>
      <c r="K73" s="2" t="s">
        <v>5</v>
      </c>
      <c r="L73" s="10">
        <v>161</v>
      </c>
      <c r="M73" s="13">
        <v>5</v>
      </c>
      <c r="R73" s="29"/>
    </row>
    <row r="74" spans="6:18" x14ac:dyDescent="0.3">
      <c r="F74" s="30"/>
      <c r="K74" s="2" t="s">
        <v>5</v>
      </c>
      <c r="L74" s="10">
        <v>162</v>
      </c>
      <c r="M74" s="13">
        <v>5</v>
      </c>
      <c r="R74" s="29"/>
    </row>
    <row r="75" spans="6:18" x14ac:dyDescent="0.3">
      <c r="F75" s="30"/>
      <c r="K75" s="2" t="s">
        <v>5</v>
      </c>
      <c r="L75" s="10">
        <v>163</v>
      </c>
      <c r="M75" s="13">
        <v>5</v>
      </c>
      <c r="R75" s="29"/>
    </row>
    <row r="76" spans="6:18" x14ac:dyDescent="0.3">
      <c r="F76" s="30"/>
      <c r="K76" s="2" t="s">
        <v>5</v>
      </c>
      <c r="L76" s="10">
        <v>164</v>
      </c>
      <c r="M76" s="13">
        <v>5</v>
      </c>
      <c r="R76" s="29"/>
    </row>
    <row r="77" spans="6:18" x14ac:dyDescent="0.3">
      <c r="F77" s="30"/>
      <c r="K77" s="2" t="s">
        <v>5</v>
      </c>
      <c r="L77" s="10">
        <v>165</v>
      </c>
      <c r="M77" s="13">
        <v>5</v>
      </c>
      <c r="R77" s="29"/>
    </row>
    <row r="78" spans="6:18" x14ac:dyDescent="0.3">
      <c r="F78" s="30"/>
      <c r="K78" s="2" t="s">
        <v>5</v>
      </c>
      <c r="L78" s="10">
        <v>166</v>
      </c>
      <c r="M78" s="13">
        <v>5</v>
      </c>
      <c r="R78" s="29"/>
    </row>
    <row r="79" spans="6:18" x14ac:dyDescent="0.3">
      <c r="F79" s="30"/>
      <c r="K79" s="2" t="s">
        <v>5</v>
      </c>
      <c r="L79" s="10">
        <v>167</v>
      </c>
      <c r="M79" s="13">
        <v>5</v>
      </c>
      <c r="R79" s="29"/>
    </row>
    <row r="80" spans="6:18" x14ac:dyDescent="0.3">
      <c r="F80" s="30"/>
      <c r="K80" s="2" t="s">
        <v>5</v>
      </c>
      <c r="L80" s="10">
        <v>168</v>
      </c>
      <c r="M80" s="13">
        <v>5</v>
      </c>
      <c r="R80" s="29"/>
    </row>
    <row r="81" spans="6:18" x14ac:dyDescent="0.3">
      <c r="F81" s="30"/>
      <c r="K81" s="2" t="s">
        <v>5</v>
      </c>
      <c r="L81" s="10">
        <v>169</v>
      </c>
      <c r="M81" s="13">
        <v>5</v>
      </c>
      <c r="R81" s="29"/>
    </row>
    <row r="82" spans="6:18" x14ac:dyDescent="0.3">
      <c r="F82" s="30"/>
      <c r="K82" s="2" t="s">
        <v>5</v>
      </c>
      <c r="L82" s="10">
        <v>170</v>
      </c>
      <c r="M82" s="13">
        <v>5</v>
      </c>
      <c r="R82" s="29"/>
    </row>
    <row r="83" spans="6:18" x14ac:dyDescent="0.3">
      <c r="F83" s="30"/>
      <c r="K83" s="2" t="s">
        <v>5</v>
      </c>
      <c r="L83" s="10">
        <v>171</v>
      </c>
      <c r="M83" s="13">
        <v>5</v>
      </c>
      <c r="R83" s="29"/>
    </row>
    <row r="84" spans="6:18" x14ac:dyDescent="0.3">
      <c r="F84" s="30"/>
      <c r="K84" s="2" t="s">
        <v>5</v>
      </c>
      <c r="L84" s="10">
        <v>172</v>
      </c>
      <c r="M84" s="13">
        <v>5</v>
      </c>
      <c r="R84" s="29"/>
    </row>
    <row r="85" spans="6:18" x14ac:dyDescent="0.3">
      <c r="F85" s="30"/>
      <c r="K85" s="2" t="s">
        <v>5</v>
      </c>
      <c r="L85" s="10">
        <v>173</v>
      </c>
      <c r="M85" s="13">
        <v>5</v>
      </c>
      <c r="R85" s="29"/>
    </row>
    <row r="86" spans="6:18" x14ac:dyDescent="0.3">
      <c r="F86" s="30"/>
      <c r="K86" s="2" t="s">
        <v>5</v>
      </c>
      <c r="L86" s="10">
        <v>174</v>
      </c>
      <c r="M86" s="13">
        <v>5</v>
      </c>
      <c r="R86" s="29"/>
    </row>
    <row r="87" spans="6:18" x14ac:dyDescent="0.3">
      <c r="F87" s="30"/>
      <c r="K87" s="2" t="s">
        <v>5</v>
      </c>
      <c r="L87" s="10">
        <v>175</v>
      </c>
      <c r="M87" s="13">
        <v>5</v>
      </c>
      <c r="R87" s="29"/>
    </row>
    <row r="88" spans="6:18" x14ac:dyDescent="0.3">
      <c r="F88" s="30"/>
      <c r="K88" s="2" t="s">
        <v>5</v>
      </c>
      <c r="L88" s="10">
        <v>176</v>
      </c>
      <c r="M88" s="13">
        <v>5</v>
      </c>
      <c r="R88" s="29"/>
    </row>
    <row r="89" spans="6:18" x14ac:dyDescent="0.3">
      <c r="F89" s="30"/>
      <c r="K89" s="2" t="s">
        <v>5</v>
      </c>
      <c r="L89" s="10">
        <v>177</v>
      </c>
      <c r="M89" s="13">
        <v>5</v>
      </c>
      <c r="R89" s="29"/>
    </row>
    <row r="90" spans="6:18" x14ac:dyDescent="0.3">
      <c r="F90" s="30"/>
      <c r="K90" s="2" t="s">
        <v>5</v>
      </c>
      <c r="L90" s="10">
        <v>178</v>
      </c>
      <c r="M90" s="13">
        <v>5</v>
      </c>
      <c r="R90" s="29"/>
    </row>
    <row r="91" spans="6:18" x14ac:dyDescent="0.3">
      <c r="F91" s="30"/>
      <c r="K91" s="2" t="s">
        <v>5</v>
      </c>
      <c r="L91" s="10">
        <v>179</v>
      </c>
      <c r="M91" s="13">
        <v>5</v>
      </c>
      <c r="R91" s="29"/>
    </row>
    <row r="92" spans="6:18" x14ac:dyDescent="0.3">
      <c r="F92" s="30"/>
      <c r="K92" s="3" t="s">
        <v>5</v>
      </c>
      <c r="L92" s="12">
        <v>180</v>
      </c>
      <c r="M92" s="14">
        <v>5</v>
      </c>
      <c r="R92" s="29"/>
    </row>
    <row r="93" spans="6:18" ht="15" thickBot="1" x14ac:dyDescent="0.35">
      <c r="F93" s="31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3"/>
    </row>
  </sheetData>
  <pageMargins left="0.7" right="0.7" top="0.75" bottom="0.75" header="0.3" footer="0.3"/>
  <ignoredErrors>
    <ignoredError sqref="AF7:AF21 AN6:AN9" formulaRang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Estimator</vt:lpstr>
      <vt:lpstr>Office Hours Estimator</vt:lpstr>
      <vt:lpstr>Lookups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Sears</dc:creator>
  <cp:keywords/>
  <dc:description/>
  <cp:lastModifiedBy>Ashley Sears</cp:lastModifiedBy>
  <cp:revision/>
  <dcterms:created xsi:type="dcterms:W3CDTF">2024-10-18T21:39:37Z</dcterms:created>
  <dcterms:modified xsi:type="dcterms:W3CDTF">2026-03-08T23:11:01Z</dcterms:modified>
  <cp:category/>
  <cp:contentStatus/>
</cp:coreProperties>
</file>